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  <Override PartName="/xl/threadedComments/threadedComment6.xml" ContentType="application/vnd.ms-excel.threadedcomments+xml"/>
  <Override PartName="/xl/threadedComments/threadedComment7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ssgruposrv.sharepoint.com/sites/GrupoSS/Documentos Partilhados/comercial/licitação/editais/Palmas 23.05.2024 SELOGTO/DILIGENCIA 24.05 2/"/>
    </mc:Choice>
  </mc:AlternateContent>
  <xr:revisionPtr revIDLastSave="4" documentId="14_{21B72BA1-6383-42F0-8703-0342B80E8A4B}" xr6:coauthVersionLast="47" xr6:coauthVersionMax="47" xr10:uidLastSave="{05B68291-9DA6-420F-9EA3-33B110F2ADF5}"/>
  <bookViews>
    <workbookView xWindow="-120" yWindow="-120" windowWidth="20730" windowHeight="11160" tabRatio="859" firstSheet="2" activeTab="6" xr2:uid="{00000000-000D-0000-FFFF-FFFF00000000}"/>
  </bookViews>
  <sheets>
    <sheet name="RECEPCIONISTA PALMAS " sheetId="37" r:id="rId1"/>
    <sheet name="RECEPCIONISTAS SHOPPING" sheetId="19" r:id="rId2"/>
    <sheet name="AUX ADMINISTRATIVO PALMAS" sheetId="38" r:id="rId3"/>
    <sheet name="COPEIRO PALMAS" sheetId="39" r:id="rId4"/>
    <sheet name="T. SECRETARIADO PALMAS" sheetId="34" r:id="rId5"/>
    <sheet name="T. SECRETARIADO AGA" sheetId="36" r:id="rId6"/>
    <sheet name="RECEPÇÃO ARAGUAÍNA" sheetId="40" r:id="rId7"/>
    <sheet name="RESUMO COMPLETO" sheetId="28" r:id="rId8"/>
    <sheet name="UNIFORME COPEIRO" sheetId="8" r:id="rId9"/>
    <sheet name="UNIFORME GERAL" sheetId="42" r:id="rId10"/>
    <sheet name="EQUIPAMENTOS " sheetId="21" r:id="rId11"/>
    <sheet name="INSUMOS" sheetId="41" r:id="rId12"/>
  </sheets>
  <definedNames>
    <definedName name="_2Excel_BuiltIn_Print_Area_2_1_1" localSheetId="2">'AUX ADMINISTRATIVO PALMAS'!$A$2:$K$140</definedName>
    <definedName name="_2Excel_BuiltIn_Print_Area_2_1_1" localSheetId="3">'COPEIRO PALMAS'!$A$2:$K$140</definedName>
    <definedName name="_2Excel_BuiltIn_Print_Area_2_1_1" localSheetId="6">'RECEPÇÃO ARAGUAÍNA'!$A$2:$K$139</definedName>
    <definedName name="_2Excel_BuiltIn_Print_Area_2_1_1" localSheetId="0">'RECEPCIONISTA PALMAS '!$A$2:$K$140</definedName>
    <definedName name="_2Excel_BuiltIn_Print_Area_2_1_1" localSheetId="1">'RECEPCIONISTAS SHOPPING'!$A$2:$K$140</definedName>
    <definedName name="_2Excel_BuiltIn_Print_Area_2_1_1" localSheetId="5">'T. SECRETARIADO AGA'!$A$2:$K$140</definedName>
    <definedName name="_2Excel_BuiltIn_Print_Area_2_1_1" localSheetId="4">'T. SECRETARIADO PALMAS'!$A$2:$K$140</definedName>
    <definedName name="_3Excel_BuiltIn_Print_Area_2_1_1">#REF!</definedName>
    <definedName name="_xlnm.Print_Area" localSheetId="2">'AUX ADMINISTRATIVO PALMAS'!$A$1:$N$140</definedName>
    <definedName name="_xlnm.Print_Area" localSheetId="3">'COPEIRO PALMAS'!$A$1:$N$140</definedName>
    <definedName name="_xlnm.Print_Area" localSheetId="6">'RECEPÇÃO ARAGUAÍNA'!$A$1:$N$139</definedName>
    <definedName name="_xlnm.Print_Area" localSheetId="0">'RECEPCIONISTA PALMAS '!$A$1:$N$140</definedName>
    <definedName name="_xlnm.Print_Area" localSheetId="1">'RECEPCIONISTAS SHOPPING'!$A$1:$N$140</definedName>
    <definedName name="_xlnm.Print_Area" localSheetId="5">'T. SECRETARIADO AGA'!$A$1:$N$140</definedName>
    <definedName name="_xlnm.Print_Area" localSheetId="4">'T. SECRETARIADO PALMAS'!$A$1:$N$140</definedName>
    <definedName name="Excel_BuiltIn_Print_Area_1_1">#REF!</definedName>
    <definedName name="Excel_BuiltIn_Print_Area_2_1" localSheetId="2">'AUX ADMINISTRATIVO PALMAS'!$A$2:$K$140</definedName>
    <definedName name="Excel_BuiltIn_Print_Area_2_1" localSheetId="3">'COPEIRO PALMAS'!$A$2:$K$140</definedName>
    <definedName name="Excel_BuiltIn_Print_Area_2_1" localSheetId="6">'RECEPÇÃO ARAGUAÍNA'!$A$2:$K$139</definedName>
    <definedName name="Excel_BuiltIn_Print_Area_2_1" localSheetId="0">'RECEPCIONISTA PALMAS '!$A$2:$K$140</definedName>
    <definedName name="Excel_BuiltIn_Print_Area_2_1" localSheetId="1">'RECEPCIONISTAS SHOPPING'!$A$2:$K$140</definedName>
    <definedName name="Excel_BuiltIn_Print_Area_2_1" localSheetId="5">'T. SECRETARIADO AGA'!$A$2:$K$140</definedName>
    <definedName name="Excel_BuiltIn_Print_Area_2_1" localSheetId="4">'T. SECRETARIADO PALMAS'!$A$2:$K$140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7" i="19" l="1"/>
  <c r="J77" i="38"/>
  <c r="J77" i="39"/>
  <c r="J77" i="34"/>
  <c r="J77" i="36"/>
  <c r="J77" i="40"/>
  <c r="J77" i="37"/>
  <c r="J48" i="40" l="1"/>
  <c r="J48" i="36"/>
  <c r="J48" i="34"/>
  <c r="J48" i="39"/>
  <c r="J48" i="38"/>
  <c r="J48" i="19"/>
  <c r="K62" i="37"/>
  <c r="J48" i="37"/>
  <c r="I124" i="19"/>
  <c r="K61" i="37" l="1"/>
  <c r="K60" i="37"/>
  <c r="K62" i="19"/>
  <c r="K61" i="19"/>
  <c r="K60" i="19"/>
  <c r="K62" i="38"/>
  <c r="K61" i="38"/>
  <c r="K60" i="38"/>
  <c r="K62" i="39"/>
  <c r="K61" i="39"/>
  <c r="K60" i="39"/>
  <c r="K62" i="40"/>
  <c r="K61" i="40"/>
  <c r="K60" i="40"/>
  <c r="K62" i="36"/>
  <c r="K61" i="36"/>
  <c r="K60" i="36"/>
  <c r="G7" i="42" l="1"/>
  <c r="G6" i="42"/>
  <c r="G8" i="42" s="1"/>
  <c r="G9" i="42" s="1"/>
  <c r="G111" i="40" s="1"/>
  <c r="K111" i="40" s="1"/>
  <c r="G111" i="34" l="1"/>
  <c r="K111" i="34" s="1"/>
  <c r="G111" i="37"/>
  <c r="K111" i="37" s="1"/>
  <c r="G111" i="36"/>
  <c r="K111" i="36" s="1"/>
  <c r="G111" i="38"/>
  <c r="K111" i="38" s="1"/>
  <c r="G111" i="19"/>
  <c r="K111" i="19" s="1"/>
  <c r="I124" i="40"/>
  <c r="J124" i="40" s="1"/>
  <c r="K114" i="40"/>
  <c r="K112" i="40"/>
  <c r="B68" i="40"/>
  <c r="I124" i="36"/>
  <c r="J124" i="36" s="1"/>
  <c r="K114" i="36"/>
  <c r="K112" i="36"/>
  <c r="B68" i="36"/>
  <c r="I124" i="34"/>
  <c r="J124" i="34" s="1"/>
  <c r="K114" i="34"/>
  <c r="K112" i="34"/>
  <c r="B68" i="34"/>
  <c r="K62" i="34"/>
  <c r="K61" i="34"/>
  <c r="K60" i="34"/>
  <c r="I124" i="39"/>
  <c r="J124" i="39" s="1"/>
  <c r="K112" i="39"/>
  <c r="B68" i="39"/>
  <c r="I124" i="38"/>
  <c r="J124" i="38" s="1"/>
  <c r="K114" i="38"/>
  <c r="K112" i="38"/>
  <c r="B68" i="38"/>
  <c r="J124" i="19"/>
  <c r="K114" i="19"/>
  <c r="K112" i="19"/>
  <c r="B68" i="19"/>
  <c r="F5" i="41"/>
  <c r="F4" i="41"/>
  <c r="F6" i="41" l="1"/>
  <c r="G114" i="39" s="1"/>
  <c r="K114" i="39" s="1"/>
  <c r="E3" i="21"/>
  <c r="G3" i="21" s="1"/>
  <c r="J54" i="40" l="1"/>
  <c r="K31" i="40"/>
  <c r="I29" i="40"/>
  <c r="K29" i="40" s="1"/>
  <c r="K28" i="40"/>
  <c r="J80" i="40" l="1"/>
  <c r="J82" i="40" s="1"/>
  <c r="K30" i="40"/>
  <c r="K63" i="40"/>
  <c r="K70" i="40" s="1"/>
  <c r="K32" i="40"/>
  <c r="K133" i="40" l="1"/>
  <c r="K39" i="40"/>
  <c r="K40" i="40"/>
  <c r="K41" i="40" l="1"/>
  <c r="K47" i="40" l="1"/>
  <c r="K78" i="40"/>
  <c r="K68" i="40"/>
  <c r="K81" i="40"/>
  <c r="K53" i="40"/>
  <c r="K76" i="40" s="1"/>
  <c r="K77" i="40" s="1"/>
  <c r="K51" i="40"/>
  <c r="K46" i="40"/>
  <c r="K48" i="40"/>
  <c r="K49" i="40"/>
  <c r="K52" i="40"/>
  <c r="K50" i="40"/>
  <c r="K54" i="40" l="1"/>
  <c r="K69" i="40" s="1"/>
  <c r="K71" i="40" s="1"/>
  <c r="K79" i="40" s="1"/>
  <c r="K80" i="40" s="1"/>
  <c r="K134" i="40" l="1"/>
  <c r="J54" i="39"/>
  <c r="K31" i="39"/>
  <c r="I29" i="39"/>
  <c r="K29" i="39" s="1"/>
  <c r="K28" i="39"/>
  <c r="K63" i="39" s="1"/>
  <c r="J54" i="38"/>
  <c r="K31" i="38"/>
  <c r="I29" i="38"/>
  <c r="K29" i="38" s="1"/>
  <c r="K28" i="38"/>
  <c r="I124" i="37"/>
  <c r="J124" i="37" s="1"/>
  <c r="K114" i="37"/>
  <c r="K112" i="37"/>
  <c r="B68" i="37"/>
  <c r="J54" i="37"/>
  <c r="J80" i="37" s="1"/>
  <c r="K31" i="37"/>
  <c r="I29" i="37"/>
  <c r="K29" i="37" s="1"/>
  <c r="K28" i="37"/>
  <c r="K63" i="37" s="1"/>
  <c r="J54" i="36"/>
  <c r="K31" i="36"/>
  <c r="I29" i="36"/>
  <c r="K29" i="36" s="1"/>
  <c r="K28" i="36"/>
  <c r="K63" i="36" s="1"/>
  <c r="J54" i="34"/>
  <c r="K31" i="34"/>
  <c r="I29" i="34"/>
  <c r="K29" i="34" s="1"/>
  <c r="K28" i="34"/>
  <c r="G6" i="8"/>
  <c r="G7" i="8"/>
  <c r="G8" i="8"/>
  <c r="G9" i="8"/>
  <c r="G10" i="8"/>
  <c r="J80" i="38" l="1"/>
  <c r="J82" i="38" s="1"/>
  <c r="J80" i="39"/>
  <c r="J82" i="39" s="1"/>
  <c r="J80" i="34"/>
  <c r="J82" i="34" s="1"/>
  <c r="J80" i="36"/>
  <c r="J82" i="36" s="1"/>
  <c r="K63" i="38"/>
  <c r="K70" i="38" s="1"/>
  <c r="G11" i="8"/>
  <c r="G12" i="8" s="1"/>
  <c r="G111" i="39" s="1"/>
  <c r="K111" i="39" s="1"/>
  <c r="K82" i="40"/>
  <c r="K30" i="36"/>
  <c r="K32" i="36" s="1"/>
  <c r="K70" i="36"/>
  <c r="K30" i="34"/>
  <c r="K32" i="34" s="1"/>
  <c r="K63" i="34"/>
  <c r="K70" i="34" s="1"/>
  <c r="K30" i="39"/>
  <c r="K32" i="39" s="1"/>
  <c r="K70" i="39"/>
  <c r="J82" i="37"/>
  <c r="K30" i="38"/>
  <c r="K30" i="37"/>
  <c r="K32" i="37" s="1"/>
  <c r="K133" i="37" l="1"/>
  <c r="K93" i="40"/>
  <c r="K135" i="40"/>
  <c r="K90" i="40"/>
  <c r="K92" i="40"/>
  <c r="K100" i="40"/>
  <c r="K94" i="40"/>
  <c r="K91" i="40"/>
  <c r="K89" i="40"/>
  <c r="K133" i="36"/>
  <c r="K133" i="34"/>
  <c r="K133" i="39"/>
  <c r="K32" i="38"/>
  <c r="K40" i="39"/>
  <c r="K39" i="39"/>
  <c r="K39" i="37"/>
  <c r="K70" i="37"/>
  <c r="K40" i="37"/>
  <c r="K40" i="36"/>
  <c r="K39" i="36"/>
  <c r="K40" i="34"/>
  <c r="K39" i="34"/>
  <c r="K95" i="40" l="1"/>
  <c r="K105" i="40" s="1"/>
  <c r="K106" i="40" s="1"/>
  <c r="K136" i="40" s="1"/>
  <c r="K40" i="38"/>
  <c r="K133" i="38"/>
  <c r="K39" i="38"/>
  <c r="K41" i="38" s="1"/>
  <c r="K78" i="38" s="1"/>
  <c r="K41" i="37"/>
  <c r="K78" i="37" s="1"/>
  <c r="K41" i="39"/>
  <c r="K41" i="36"/>
  <c r="K41" i="34"/>
  <c r="K78" i="36" l="1"/>
  <c r="K81" i="36"/>
  <c r="K78" i="34"/>
  <c r="K81" i="34"/>
  <c r="K78" i="39"/>
  <c r="K76" i="39"/>
  <c r="K77" i="39" s="1"/>
  <c r="K81" i="39"/>
  <c r="K76" i="37"/>
  <c r="K77" i="37" s="1"/>
  <c r="K81" i="38"/>
  <c r="K81" i="37"/>
  <c r="K46" i="37"/>
  <c r="K48" i="37"/>
  <c r="K68" i="36"/>
  <c r="K68" i="34"/>
  <c r="K68" i="38"/>
  <c r="K68" i="39"/>
  <c r="K53" i="37"/>
  <c r="K50" i="37"/>
  <c r="K52" i="37"/>
  <c r="K49" i="37"/>
  <c r="K51" i="37"/>
  <c r="K68" i="37"/>
  <c r="K47" i="37"/>
  <c r="K51" i="39"/>
  <c r="K48" i="39"/>
  <c r="K47" i="39"/>
  <c r="K52" i="39"/>
  <c r="K53" i="39"/>
  <c r="K49" i="39"/>
  <c r="K50" i="39"/>
  <c r="K46" i="39"/>
  <c r="K51" i="38"/>
  <c r="K53" i="38"/>
  <c r="K76" i="38" s="1"/>
  <c r="K77" i="38" s="1"/>
  <c r="K46" i="38"/>
  <c r="K52" i="38"/>
  <c r="K48" i="38"/>
  <c r="K50" i="38"/>
  <c r="K47" i="38"/>
  <c r="K49" i="38"/>
  <c r="K53" i="36"/>
  <c r="K76" i="36" s="1"/>
  <c r="K77" i="36" s="1"/>
  <c r="K46" i="36"/>
  <c r="K48" i="36"/>
  <c r="K51" i="36"/>
  <c r="K49" i="36"/>
  <c r="K52" i="36"/>
  <c r="K47" i="36"/>
  <c r="K50" i="36"/>
  <c r="K50" i="34"/>
  <c r="K53" i="34"/>
  <c r="K76" i="34" s="1"/>
  <c r="K77" i="34" s="1"/>
  <c r="K49" i="34"/>
  <c r="K48" i="34"/>
  <c r="K52" i="34"/>
  <c r="K47" i="34"/>
  <c r="K51" i="34"/>
  <c r="K46" i="34"/>
  <c r="K54" i="37" l="1"/>
  <c r="K54" i="39"/>
  <c r="K69" i="39" s="1"/>
  <c r="K71" i="39" s="1"/>
  <c r="K79" i="39" s="1"/>
  <c r="K80" i="39" s="1"/>
  <c r="K54" i="38"/>
  <c r="K69" i="38" s="1"/>
  <c r="K71" i="38" s="1"/>
  <c r="K79" i="38" s="1"/>
  <c r="K80" i="38" s="1"/>
  <c r="K54" i="34"/>
  <c r="K69" i="34" s="1"/>
  <c r="K71" i="34" s="1"/>
  <c r="K79" i="34" s="1"/>
  <c r="K80" i="34" s="1"/>
  <c r="K54" i="36"/>
  <c r="K69" i="36" s="1"/>
  <c r="K71" i="36" s="1"/>
  <c r="K79" i="36" s="1"/>
  <c r="K80" i="36" s="1"/>
  <c r="G4" i="21"/>
  <c r="G5" i="21" s="1"/>
  <c r="G113" i="39" l="1"/>
  <c r="K113" i="39" s="1"/>
  <c r="K115" i="39" s="1"/>
  <c r="K137" i="39" s="1"/>
  <c r="G113" i="34"/>
  <c r="K113" i="34" s="1"/>
  <c r="K115" i="34" s="1"/>
  <c r="K137" i="34" s="1"/>
  <c r="G113" i="40"/>
  <c r="K113" i="40" s="1"/>
  <c r="K115" i="40" s="1"/>
  <c r="K137" i="40" s="1"/>
  <c r="K138" i="40" s="1"/>
  <c r="K120" i="40" s="1"/>
  <c r="G113" i="36"/>
  <c r="K113" i="36" s="1"/>
  <c r="K115" i="36" s="1"/>
  <c r="K137" i="36" s="1"/>
  <c r="G113" i="19"/>
  <c r="K113" i="19" s="1"/>
  <c r="G113" i="38"/>
  <c r="K113" i="38" s="1"/>
  <c r="K115" i="38" s="1"/>
  <c r="K137" i="38" s="1"/>
  <c r="K82" i="36"/>
  <c r="K69" i="37"/>
  <c r="K71" i="37" s="1"/>
  <c r="K79" i="37" s="1"/>
  <c r="K80" i="37" s="1"/>
  <c r="K82" i="38"/>
  <c r="K82" i="39"/>
  <c r="K82" i="34"/>
  <c r="K134" i="36"/>
  <c r="K134" i="34"/>
  <c r="K134" i="38"/>
  <c r="K134" i="39"/>
  <c r="G113" i="37"/>
  <c r="K113" i="37" s="1"/>
  <c r="K92" i="39" l="1"/>
  <c r="K91" i="39"/>
  <c r="K90" i="39"/>
  <c r="K89" i="39"/>
  <c r="K93" i="39"/>
  <c r="K93" i="34"/>
  <c r="K92" i="34"/>
  <c r="K91" i="34"/>
  <c r="K90" i="34"/>
  <c r="K89" i="34"/>
  <c r="K93" i="36"/>
  <c r="K91" i="36"/>
  <c r="K90" i="36"/>
  <c r="K89" i="36"/>
  <c r="K92" i="36"/>
  <c r="K93" i="38"/>
  <c r="K91" i="38"/>
  <c r="K90" i="38"/>
  <c r="K89" i="38"/>
  <c r="K92" i="38"/>
  <c r="K115" i="19"/>
  <c r="K137" i="19" s="1"/>
  <c r="K122" i="40"/>
  <c r="K121" i="40"/>
  <c r="K135" i="38"/>
  <c r="K100" i="38"/>
  <c r="K134" i="37"/>
  <c r="K94" i="38"/>
  <c r="K135" i="39"/>
  <c r="K100" i="39"/>
  <c r="K94" i="39"/>
  <c r="K135" i="36"/>
  <c r="K100" i="36"/>
  <c r="K94" i="36"/>
  <c r="K135" i="34"/>
  <c r="K100" i="34"/>
  <c r="K94" i="34"/>
  <c r="K29" i="19"/>
  <c r="K28" i="19"/>
  <c r="K63" i="19" s="1"/>
  <c r="K70" i="19" s="1"/>
  <c r="J54" i="19"/>
  <c r="K31" i="19"/>
  <c r="J80" i="19" l="1"/>
  <c r="J82" i="19" s="1"/>
  <c r="K123" i="40"/>
  <c r="K124" i="40" s="1"/>
  <c r="K127" i="40" s="1"/>
  <c r="K95" i="38"/>
  <c r="K105" i="38" s="1"/>
  <c r="K106" i="38" s="1"/>
  <c r="K136" i="38" s="1"/>
  <c r="K138" i="38" s="1"/>
  <c r="K120" i="38" s="1"/>
  <c r="K122" i="38" s="1"/>
  <c r="K82" i="37"/>
  <c r="K94" i="37" s="1"/>
  <c r="K95" i="36"/>
  <c r="K105" i="36" s="1"/>
  <c r="K106" i="36" s="1"/>
  <c r="K136" i="36" s="1"/>
  <c r="K138" i="36" s="1"/>
  <c r="K120" i="36" s="1"/>
  <c r="K122" i="36" s="1"/>
  <c r="K95" i="39"/>
  <c r="K105" i="39" s="1"/>
  <c r="K106" i="39" s="1"/>
  <c r="K136" i="39" s="1"/>
  <c r="K138" i="39" s="1"/>
  <c r="K120" i="39" s="1"/>
  <c r="K122" i="39" s="1"/>
  <c r="K95" i="34"/>
  <c r="K105" i="34" s="1"/>
  <c r="K106" i="34" s="1"/>
  <c r="K136" i="34" s="1"/>
  <c r="K138" i="34" s="1"/>
  <c r="K120" i="34" s="1"/>
  <c r="K121" i="34" s="1"/>
  <c r="K30" i="19"/>
  <c r="K125" i="40" l="1"/>
  <c r="K126" i="40"/>
  <c r="K121" i="38"/>
  <c r="K123" i="38" s="1"/>
  <c r="K124" i="38" s="1"/>
  <c r="K91" i="37"/>
  <c r="K93" i="37"/>
  <c r="K100" i="37"/>
  <c r="K92" i="37"/>
  <c r="K89" i="37"/>
  <c r="K135" i="37"/>
  <c r="K90" i="37"/>
  <c r="K121" i="36"/>
  <c r="K123" i="36" s="1"/>
  <c r="K124" i="36" s="1"/>
  <c r="K125" i="36" s="1"/>
  <c r="K121" i="39"/>
  <c r="K123" i="39" s="1"/>
  <c r="K124" i="39" s="1"/>
  <c r="K127" i="39" s="1"/>
  <c r="K122" i="34"/>
  <c r="K123" i="34" s="1"/>
  <c r="K124" i="34" s="1"/>
  <c r="K127" i="34" s="1"/>
  <c r="K32" i="19"/>
  <c r="K128" i="40" l="1"/>
  <c r="K139" i="40" s="1"/>
  <c r="K140" i="40" s="1"/>
  <c r="K40" i="19"/>
  <c r="K133" i="19"/>
  <c r="K126" i="38"/>
  <c r="K127" i="38"/>
  <c r="K125" i="38"/>
  <c r="K126" i="36"/>
  <c r="K95" i="37"/>
  <c r="K105" i="37" s="1"/>
  <c r="K106" i="37" s="1"/>
  <c r="K136" i="37" s="1"/>
  <c r="K127" i="36"/>
  <c r="K125" i="34"/>
  <c r="K126" i="34"/>
  <c r="K125" i="39"/>
  <c r="K126" i="39"/>
  <c r="K39" i="19"/>
  <c r="K41" i="19" s="1"/>
  <c r="K78" i="19" s="1"/>
  <c r="K81" i="19" l="1"/>
  <c r="K128" i="39"/>
  <c r="K139" i="39" s="1"/>
  <c r="K140" i="39" s="1"/>
  <c r="H6" i="28" s="1"/>
  <c r="K128" i="38"/>
  <c r="K139" i="38" s="1"/>
  <c r="K140" i="38" s="1"/>
  <c r="H5" i="28" s="1"/>
  <c r="K52" i="19"/>
  <c r="K68" i="19"/>
  <c r="K128" i="36"/>
  <c r="K139" i="36" s="1"/>
  <c r="K140" i="36" s="1"/>
  <c r="H8" i="28" s="1"/>
  <c r="K128" i="34"/>
  <c r="K139" i="34" s="1"/>
  <c r="K140" i="34" s="1"/>
  <c r="H7" i="28" s="1"/>
  <c r="K115" i="37"/>
  <c r="K137" i="37" s="1"/>
  <c r="K138" i="37" s="1"/>
  <c r="K120" i="37" s="1"/>
  <c r="K121" i="37" s="1"/>
  <c r="K50" i="19"/>
  <c r="K49" i="19"/>
  <c r="K51" i="19"/>
  <c r="K46" i="19"/>
  <c r="K48" i="19"/>
  <c r="K53" i="19"/>
  <c r="K76" i="19" s="1"/>
  <c r="K77" i="19" s="1"/>
  <c r="K47" i="19"/>
  <c r="K122" i="37" l="1"/>
  <c r="K54" i="19"/>
  <c r="K69" i="19" s="1"/>
  <c r="K71" i="19" s="1"/>
  <c r="K79" i="19" s="1"/>
  <c r="K80" i="19" s="1"/>
  <c r="K134" i="19" l="1"/>
  <c r="K123" i="37"/>
  <c r="H9" i="28"/>
  <c r="K82" i="19" l="1"/>
  <c r="K124" i="37"/>
  <c r="K127" i="37" s="1"/>
  <c r="I6" i="28"/>
  <c r="J6" i="28" s="1"/>
  <c r="K6" i="28" s="1"/>
  <c r="L121" i="39" s="1"/>
  <c r="I7" i="28"/>
  <c r="J7" i="28" s="1"/>
  <c r="K7" i="28" s="1"/>
  <c r="L121" i="34" s="1"/>
  <c r="I5" i="28"/>
  <c r="J5" i="28" s="1"/>
  <c r="K5" i="28" s="1"/>
  <c r="L121" i="38" s="1"/>
  <c r="I9" i="28"/>
  <c r="J9" i="28" s="1"/>
  <c r="K9" i="28" s="1"/>
  <c r="L121" i="40" s="1"/>
  <c r="I8" i="28"/>
  <c r="J8" i="28" s="1"/>
  <c r="K8" i="28" s="1"/>
  <c r="L120" i="36" s="1"/>
  <c r="K135" i="19" l="1"/>
  <c r="K89" i="19"/>
  <c r="K91" i="19"/>
  <c r="K94" i="19"/>
  <c r="K100" i="19"/>
  <c r="K90" i="19"/>
  <c r="K92" i="19"/>
  <c r="K93" i="19"/>
  <c r="K125" i="37"/>
  <c r="K126" i="37"/>
  <c r="K95" i="19" l="1"/>
  <c r="K105" i="19" s="1"/>
  <c r="K106" i="19" s="1"/>
  <c r="K136" i="19" s="1"/>
  <c r="K138" i="19" s="1"/>
  <c r="K120" i="19" s="1"/>
  <c r="K128" i="37"/>
  <c r="K139" i="37" s="1"/>
  <c r="K140" i="37" s="1"/>
  <c r="H3" i="28" s="1"/>
  <c r="I3" i="28" s="1"/>
  <c r="J3" i="28" s="1"/>
  <c r="K3" i="28" s="1"/>
  <c r="L121" i="37" s="1"/>
  <c r="K121" i="19" l="1"/>
  <c r="K122" i="19"/>
  <c r="K123" i="19" l="1"/>
  <c r="K124" i="19" s="1"/>
  <c r="K127" i="19" s="1"/>
  <c r="K126" i="19" l="1"/>
  <c r="K125" i="19"/>
  <c r="K128" i="19" l="1"/>
  <c r="K139" i="19" s="1"/>
  <c r="K140" i="19" s="1"/>
  <c r="H4" i="28" s="1"/>
  <c r="I4" i="28" s="1"/>
  <c r="H10" i="28" l="1"/>
  <c r="J4" i="28"/>
  <c r="I10" i="28"/>
  <c r="K4" i="28" l="1"/>
  <c r="J10" i="28"/>
  <c r="K10" i="28" l="1"/>
  <c r="L121" i="19"/>
  <c r="H4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tc={CD49418E-A6D1-4449-87D7-3750E9BD1893}</author>
  </authors>
  <commentList>
    <comment ref="B124" authorId="0" shapeId="0" xr:uid="{00000000-0006-0000-0000-000001000000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tc={A63EB353-1F31-4A2F-A64F-0A97B35D7721}</author>
  </authors>
  <commentList>
    <comment ref="B124" authorId="0" shapeId="0" xr:uid="{00000000-0006-0000-0100-000001000000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tc={8098186A-6A12-42C9-B9A1-2376ECF7AD60}</author>
  </authors>
  <commentList>
    <comment ref="B124" authorId="0" shapeId="0" xr:uid="{00000000-0006-0000-0200-000001000000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tc={17F94F92-8949-4D8F-BA68-841CB8BB65AC}</author>
  </authors>
  <commentList>
    <comment ref="B124" authorId="0" shapeId="0" xr:uid="{00000000-0006-0000-0300-000001000000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tc={4B238D7B-F77E-4CCA-ADA4-77A259FBE138}</author>
  </authors>
  <commentList>
    <comment ref="B124" authorId="0" shapeId="0" xr:uid="{00000000-0006-0000-0400-000001000000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tc={8D455B6F-033B-4A52-AFAF-11B7F962BC0B}</author>
  </authors>
  <commentList>
    <comment ref="B124" authorId="0" shapeId="0" xr:uid="{00000000-0006-0000-0500-000001000000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tc={9C99FF53-0143-4282-AC69-0ED9C9C6A5F5}</author>
  </authors>
  <commentList>
    <comment ref="B124" authorId="0" shapeId="0" xr:uid="{00000000-0006-0000-0600-000001000000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sharedStrings.xml><?xml version="1.0" encoding="utf-8"?>
<sst xmlns="http://schemas.openxmlformats.org/spreadsheetml/2006/main" count="1622" uniqueCount="222">
  <si>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</si>
  <si>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</si>
  <si>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</si>
  <si>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</si>
  <si>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</si>
  <si>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</si>
  <si>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</si>
  <si>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</si>
  <si>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</si>
  <si>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</si>
  <si>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</si>
  <si>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</si>
  <si>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</si>
  <si>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</si>
  <si>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</si>
  <si>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</si>
  <si>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</si>
  <si>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</si>
  <si>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</si>
  <si>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</si>
  <si>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</si>
  <si>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</si>
  <si>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</si>
  <si>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</si>
  <si>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</si>
  <si>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</si>
  <si>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</si>
  <si>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</si>
  <si>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</si>
  <si>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</si>
  <si>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AVISO PREVIO INDENIZADO</t>
  </si>
  <si>
    <t>CUSTOS INDIRETOS</t>
  </si>
  <si>
    <t>VALOR</t>
  </si>
  <si>
    <t>INSUMOS DIVERSOS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</si>
  <si>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</si>
  <si>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</si>
  <si>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</si>
  <si>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</si>
  <si>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</si>
  <si>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</si>
  <si>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Salário Base</t>
  </si>
  <si>
    <t>Adicional de Periculosidade</t>
  </si>
  <si>
    <t>Adicional de Insalubridade</t>
  </si>
  <si>
    <t>2.2</t>
  </si>
  <si>
    <t xml:space="preserve">2.1 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</si>
  <si>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</si>
  <si>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</si>
  <si>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</si>
  <si>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</si>
  <si>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</si>
  <si>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</si>
  <si>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BENEFÍCIOS MENSAIS DIÁRIOS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</si>
  <si>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</si>
  <si>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</si>
  <si>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</si>
  <si>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</si>
  <si>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</si>
  <si>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</si>
  <si>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</si>
  <si>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</si>
  <si>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13º (DÉCIMO TERCEIRO) SALÁRIO, FÉRIAS  E ADICIONAL DE FÉRIAS</t>
  </si>
  <si>
    <t xml:space="preserve">FGTS </t>
  </si>
  <si>
    <t>SUB-TOTAL</t>
  </si>
  <si>
    <t xml:space="preserve">SUB-TOTAL </t>
  </si>
  <si>
    <t>SUBSTITUTO NAS AUSÊNCIAS LEGAIS</t>
  </si>
  <si>
    <t>SUBSTITUTO NA COBERTURA DE FÉRIAS</t>
  </si>
  <si>
    <t>SUBSTITUTO NA COBERTURA DE LICENÇA PATERNIDADE</t>
  </si>
  <si>
    <t>SUBSTITUTO NA COBERTURA DE OUTRAS AUSÊNCIAS (ESPECIFICAR)</t>
  </si>
  <si>
    <t xml:space="preserve">Outros (especificar) </t>
  </si>
  <si>
    <t>INCIDÊNCIA DO FGTS SOBRE O AVISO PRÉVIO INDENIZADO</t>
  </si>
  <si>
    <t>Provisão para rescisão</t>
  </si>
  <si>
    <t>AVISO PRÉVIO TRABALHADO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</si>
  <si>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</si>
  <si>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</si>
  <si>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</si>
  <si>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</si>
  <si>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</si>
  <si>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</si>
  <si>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</si>
  <si>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</si>
  <si>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</si>
  <si>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</si>
  <si>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</si>
  <si>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</si>
  <si>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</si>
  <si>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</si>
  <si>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</si>
  <si>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</si>
  <si>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Submódulo 4.2- Substituto na intrajornada</t>
  </si>
  <si>
    <t>LUCRO</t>
  </si>
  <si>
    <t>2. QUADRO RESUMO DO CUSTO POR EMPREGADO</t>
  </si>
  <si>
    <t xml:space="preserve">SALÁRIO - EDUCAÇÃO 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</si>
  <si>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</si>
  <si>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</si>
  <si>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</si>
  <si>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</si>
  <si>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</si>
  <si>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>13º (décimo terceiro) SALÁRIO</t>
  </si>
  <si>
    <t xml:space="preserve">Submódulo 2.3 - Benefícios Mensais e Diários </t>
  </si>
  <si>
    <t>Submódulo 4.1 - Substituto nas Ausências Legais </t>
  </si>
  <si>
    <t>Valor (R$)</t>
  </si>
  <si>
    <t>BASE DE CÁLCULO (MODULO1 + MODULO2+MODULO3+MODULO4+MÓDULO 5)</t>
  </si>
  <si>
    <t xml:space="preserve">Valor </t>
  </si>
  <si>
    <t>01 DE JANEIRO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</si>
  <si>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</si>
  <si>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</si>
  <si>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</si>
  <si>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VALOR UNITÁRIO</t>
  </si>
  <si>
    <t>ITENS</t>
  </si>
  <si>
    <t>UNID. FORN.</t>
  </si>
  <si>
    <t>FÉRIAS E ADICIONAL DE FÉRIAS</t>
  </si>
  <si>
    <t>UNIDADE</t>
  </si>
  <si>
    <t>SUBSTITUTO NA COBERTURA DE AUSENCIA POR ACIDENTE DE TRABALHO</t>
  </si>
  <si>
    <t>PALMAS/TO</t>
  </si>
  <si>
    <t>EQUIPAMENTOS</t>
  </si>
  <si>
    <t>Descrição</t>
  </si>
  <si>
    <t xml:space="preserve">SERVIÇO PÚBLICO FEDERAL
MJSP - POLÍCIA FEDERAL
COMISSÃO PERMANENTE DE LICITAÇÕES - CPL/SELOG/SR/PF/TO
</t>
  </si>
  <si>
    <t xml:space="preserve">PREGÃO ELETRÔNICO Nº </t>
  </si>
  <si>
    <t>SERVIÇO PÚBLICO FEDERAL
MJSP - POLÍCIA FEDERAL
COMISSÃO PERMANENTE DE LICITAÇÕES - CPL/SELOG/SR/PF/TO</t>
  </si>
  <si>
    <t>MULTA DO FGTS SOBRE AVISO PRÉVIO INDENIZADO</t>
  </si>
  <si>
    <t>FATURAMENTO (TOTAL MODULOS + M6A +M6B)</t>
  </si>
  <si>
    <t>CALCULO POR DENTRO</t>
  </si>
  <si>
    <t>TRIBUTOS</t>
  </si>
  <si>
    <t>Valor médio Unitário</t>
  </si>
  <si>
    <t xml:space="preserve">Valor Total </t>
  </si>
  <si>
    <r>
      <t xml:space="preserve">Depreciação mensal </t>
    </r>
    <r>
      <rPr>
        <b/>
        <sz val="11"/>
        <color rgb="FFFF0000"/>
        <rFont val="Arial"/>
        <family val="2"/>
      </rPr>
      <t>*</t>
    </r>
  </si>
  <si>
    <t>Insumos</t>
  </si>
  <si>
    <t>CUSTOS INDIRETOS, TRIBUTOS E LUCRO</t>
  </si>
  <si>
    <t>Grupo</t>
  </si>
  <si>
    <t>Localidade</t>
  </si>
  <si>
    <t>Item</t>
  </si>
  <si>
    <t>Valor Total 12 meses</t>
  </si>
  <si>
    <t>SIM</t>
  </si>
  <si>
    <t>VALOR TOTAL</t>
  </si>
  <si>
    <t>MULTA DO FGTS SOBRE AVISO PRÉVIO TRABALHADO</t>
  </si>
  <si>
    <t>POSTO</t>
  </si>
  <si>
    <t>Uniforme</t>
  </si>
  <si>
    <t>Quantidade Postos</t>
  </si>
  <si>
    <t>IN 05/2017, CLT E CCT VIGENTE</t>
  </si>
  <si>
    <t>MÓDULO 1 - COMPOSIÇAO DA REMUNERAÇÃO</t>
  </si>
  <si>
    <t>GPS, FGTS e outras contribuições</t>
  </si>
  <si>
    <t>Desconto</t>
  </si>
  <si>
    <t>Nº de empregado</t>
  </si>
  <si>
    <t>Vida útil/ano</t>
  </si>
  <si>
    <t>SUBSTITUTO NA COBERTURA DE AUSÊNCIAS LEGAIS</t>
  </si>
  <si>
    <t>SUBSTITUTO NA COBERTURA DE LICENÇA MATERNIDADE</t>
  </si>
  <si>
    <t>Valor Mensal por Posto - R$</t>
  </si>
  <si>
    <t>Valor Mensal total - R$</t>
  </si>
  <si>
    <t>3515-05</t>
  </si>
  <si>
    <t>T. SECRETARIADO</t>
  </si>
  <si>
    <t>TO000017/2024</t>
  </si>
  <si>
    <t>4 POSTOS  40H</t>
  </si>
  <si>
    <t>TÉCNICO EM SECRETARIADO</t>
  </si>
  <si>
    <t xml:space="preserve">TRANSPORTE </t>
  </si>
  <si>
    <t xml:space="preserve">AUXÍLIO- REFEIÇÃO/ALIMENTAÇÃO </t>
  </si>
  <si>
    <t>RECEPCIONISTA</t>
  </si>
  <si>
    <t xml:space="preserve">3 POSTOS </t>
  </si>
  <si>
    <t xml:space="preserve">QUANTIDADE </t>
  </si>
  <si>
    <t>4221-05</t>
  </si>
  <si>
    <t>Processo Administrativo n.° 08297.004711/2023-81</t>
  </si>
  <si>
    <t>COPEIRO</t>
  </si>
  <si>
    <t>1 POSTO</t>
  </si>
  <si>
    <t>5134-25</t>
  </si>
  <si>
    <t xml:space="preserve">RECEPCIONISTA </t>
  </si>
  <si>
    <t>AUXILIAR ADMINISTRATIVO</t>
  </si>
  <si>
    <t>4110-05</t>
  </si>
  <si>
    <t>AUX. ADMINISTRATIVO</t>
  </si>
  <si>
    <t>AUX. ADMNISTRATIVO</t>
  </si>
  <si>
    <t>01 POSTO</t>
  </si>
  <si>
    <t>VALOR ANUAL</t>
  </si>
  <si>
    <t>RELÓGIO DE PONTO BIOMÉTRICO</t>
  </si>
  <si>
    <t>SR/PF/TO) Palmas/TO</t>
  </si>
  <si>
    <t>SR/PF/TO Palmas/TO</t>
  </si>
  <si>
    <t>ARAGUAÍNA/TO</t>
  </si>
  <si>
    <t xml:space="preserve">01 POSTO - 40H </t>
  </si>
  <si>
    <t xml:space="preserve"> T. SECRETARIADO</t>
  </si>
  <si>
    <t>T.SECRETARIADO</t>
  </si>
  <si>
    <t>1 POSTO - 40H</t>
  </si>
  <si>
    <t>5 POSTOS  - 40 H</t>
  </si>
  <si>
    <t>NÃO</t>
  </si>
  <si>
    <t xml:space="preserve">Serviços de Recepção SR/PF/TO (CBO 4221-05) </t>
  </si>
  <si>
    <t>DPF/AGA/TO Araguaína/TO</t>
  </si>
  <si>
    <t>Camisa manga cumprida (feminina/masculina)</t>
  </si>
  <si>
    <t>Calçado tipo extremo conforto na cor preta, com solado antiderrapante para o cargo de copeiro(a)</t>
  </si>
  <si>
    <t>Avental tecido impermeavél/áreas molhadas até a altura dos joelhos/120x70CM, forrado. Características adicionais: tiras de amarrar fixas</t>
  </si>
  <si>
    <t>Touca de cozinha para copeiro características adicionais círculo da touca tecido tipo rede</t>
  </si>
  <si>
    <t>QUANT.ANUAL POR COLABORADOR</t>
  </si>
  <si>
    <t>ADMINISTRATIVO - UNIFORME</t>
  </si>
  <si>
    <t xml:space="preserve">*Depreciação realizada método linha reta = (valor do equipamento x 100%-a taxa de depreciação IN RFB nº 1700/2017) / (meses do contrato(60) x tempo de vida útil) </t>
  </si>
  <si>
    <t>Valor Total             5 anos</t>
  </si>
  <si>
    <t>A Empresa poderá alterar esse percentual comprovando na GFIP mas não poderá alterar a forma de cálculo.</t>
  </si>
  <si>
    <t>SAT  - Seguro Acidente de Trabalho - RAT 3,00% X FAP 1,0 %(Apresentar comprovação na GFIP)</t>
  </si>
  <si>
    <t>Especiﬁcação</t>
  </si>
  <si>
    <t>Mensal</t>
  </si>
  <si>
    <t xml:space="preserve">Insumos </t>
  </si>
  <si>
    <t>Fornecimento</t>
  </si>
  <si>
    <t>Custo Mensal</t>
  </si>
  <si>
    <t xml:space="preserve">Total </t>
  </si>
  <si>
    <t>Quantidade Mensal</t>
  </si>
  <si>
    <r>
      <t>Calça Comprida Social feminina/saia/calça masculina (com tecido e confecção adequados)</t>
    </r>
    <r>
      <rPr>
        <b/>
        <sz val="9"/>
        <color rgb="FF000000"/>
        <rFont val="Arial"/>
        <family val="2"/>
      </rPr>
      <t xml:space="preserve"> </t>
    </r>
  </si>
  <si>
    <t>TOTAL MENSAL  (POR Colaborador)=Total de 16 postos</t>
  </si>
  <si>
    <t>Unidade</t>
  </si>
  <si>
    <t xml:space="preserve">Café em pó </t>
  </si>
  <si>
    <t xml:space="preserve">Açucar </t>
  </si>
  <si>
    <t>KG</t>
  </si>
  <si>
    <t xml:space="preserve">TOTAL POR COLABORADOR - MENSAL </t>
  </si>
  <si>
    <t>-</t>
  </si>
  <si>
    <t>SEGURO DE VIDA (CLÁUSULA 13º CCT SEAC-TO)</t>
  </si>
  <si>
    <t>z</t>
  </si>
  <si>
    <t>Serviços de Recepção Posto de Emissão de Passaportes -PEP Shopping (CBO 4221-05)</t>
  </si>
  <si>
    <t>Serviços de  Auxiliar Administrativo SR/PF/TO             (CBO 4110-05)</t>
  </si>
  <si>
    <t xml:space="preserve">Serviços de Copeiro SR/PF/TO (CBO 5134-25)  </t>
  </si>
  <si>
    <t>Serviços de Técnico em Secretariado SR/PF/TO             (CBO 3515-05)</t>
  </si>
  <si>
    <t>Serviços de Técnico em Secretariado DPF/AGA/TO      (CBO 3515-05)</t>
  </si>
  <si>
    <t>Serviços de Recepção DPF/AGA/TO                                      (CBO 4221-05)</t>
  </si>
  <si>
    <t xml:space="preserve">Preço </t>
  </si>
  <si>
    <t>Pacote 2kg</t>
  </si>
  <si>
    <t>AMPARO SOCIAL</t>
  </si>
  <si>
    <t>COPEIRO - UNIFORME</t>
  </si>
  <si>
    <t>memória de calculo: ((salário base * 0,000011)*12)/100 = RESULTADO x remuneração + férias/13º/adc + FGTS + benefícios</t>
  </si>
  <si>
    <t>memória de calculo: ((salário base * 0,000011)*12)/100 = RESULTADO x remuneração + módulo 2</t>
  </si>
  <si>
    <t>memória de calculo: ((salário base * 0,000011)*12)/100 = RESULTADO x módulo 1 + módulo 2 + módulo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</si>
</sst>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&quot;R$&quot;\ #,##0.00"/>
    <numFmt numFmtId="167" formatCode="0.000000000000"/>
    <numFmt numFmtId="168" formatCode="0.0000%"/>
    <numFmt numFmtId="169" formatCode="_(&quot;R$&quot;* #,##0.0000_);_(&quot;R$&quot;* \(#,##0.0000\);_(&quot;R$&quot;* \-??_);_(@_)"/>
    <numFmt numFmtId="170" formatCode="_(&quot;R$&quot;* #,##0.0000000_);_(&quot;R$&quot;* \(#,##0.0000000\);_(&quot;R$&quot;* \-??_);_(@_)"/>
  </numFmts>
  <fonts count="4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44"/>
      </patternFill>
    </fill>
    <fill>
      <patternFill patternType="solid">
        <fgColor theme="9" tint="0.39997558519241921"/>
        <bgColor indexed="4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26"/>
      </patternFill>
    </fill>
  </fills>
  <borders count="56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 style="medium">
        <color indexed="58"/>
      </left>
      <right/>
      <top style="medium">
        <color indexed="64"/>
      </top>
      <bottom/>
      <diagonal/>
    </border>
    <border>
      <left/>
      <right style="medium">
        <color indexed="58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58"/>
      </left>
      <right/>
      <top style="medium">
        <color indexed="64"/>
      </top>
      <bottom style="medium">
        <color indexed="58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4" applyNumberFormat="0" applyAlignment="0" applyProtection="0"/>
    <xf numFmtId="0" fontId="9" fillId="0" borderId="6" applyNumberFormat="0" applyFill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16" borderId="0" applyNumberFormat="0" applyBorder="0" applyAlignment="0" applyProtection="0"/>
    <xf numFmtId="165" fontId="19" fillId="0" borderId="0" applyFill="0" applyBorder="0" applyAlignment="0" applyProtection="0"/>
    <xf numFmtId="164" fontId="24" fillId="0" borderId="0" applyFont="0" applyFill="0" applyBorder="0" applyAlignment="0" applyProtection="0"/>
    <xf numFmtId="0" fontId="19" fillId="0" borderId="0"/>
    <xf numFmtId="0" fontId="19" fillId="4" borderId="7" applyNumberFormat="0" applyAlignment="0" applyProtection="0"/>
    <xf numFmtId="9" fontId="2" fillId="0" borderId="0" applyFill="0" applyBorder="0" applyAlignment="0" applyProtection="0"/>
    <xf numFmtId="0" fontId="13" fillId="11" borderId="8" applyNumberFormat="0" applyAlignment="0" applyProtection="0"/>
    <xf numFmtId="0" fontId="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7" borderId="5" applyNumberFormat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93">
    <xf numFmtId="0" fontId="0" fillId="0" borderId="0" xfId="0"/>
    <xf numFmtId="0" fontId="17" fillId="0" borderId="0" xfId="0" applyFont="1"/>
    <xf numFmtId="0" fontId="0" fillId="11" borderId="0" xfId="0" applyFill="1"/>
    <xf numFmtId="0" fontId="17" fillId="11" borderId="0" xfId="0" applyFont="1" applyFill="1"/>
    <xf numFmtId="0" fontId="18" fillId="11" borderId="10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165" fontId="17" fillId="11" borderId="12" xfId="0" applyNumberFormat="1" applyFont="1" applyFill="1" applyBorder="1" applyAlignment="1">
      <alignment vertical="center"/>
    </xf>
    <xf numFmtId="10" fontId="17" fillId="11" borderId="1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 applyProtection="1">
      <alignment vertical="center"/>
    </xf>
    <xf numFmtId="10" fontId="17" fillId="18" borderId="0" xfId="0" applyNumberFormat="1" applyFont="1" applyFill="1" applyAlignment="1">
      <alignment horizontal="center" vertical="center"/>
    </xf>
    <xf numFmtId="0" fontId="0" fillId="18" borderId="0" xfId="0" applyFill="1"/>
    <xf numFmtId="164" fontId="0" fillId="11" borderId="0" xfId="0" applyNumberFormat="1" applyFill="1"/>
    <xf numFmtId="167" fontId="0" fillId="11" borderId="0" xfId="0" applyNumberFormat="1" applyFill="1"/>
    <xf numFmtId="0" fontId="18" fillId="18" borderId="0" xfId="0" applyFont="1" applyFill="1" applyAlignment="1">
      <alignment horizontal="left" vertical="center"/>
    </xf>
    <xf numFmtId="0" fontId="28" fillId="0" borderId="0" xfId="0" applyFont="1" applyAlignment="1">
      <alignment vertical="center" wrapText="1"/>
    </xf>
    <xf numFmtId="0" fontId="29" fillId="0" borderId="0" xfId="0" applyFont="1"/>
    <xf numFmtId="0" fontId="22" fillId="18" borderId="0" xfId="0" applyFont="1" applyFill="1"/>
    <xf numFmtId="0" fontId="21" fillId="18" borderId="0" xfId="0" applyFont="1" applyFill="1"/>
    <xf numFmtId="0" fontId="31" fillId="19" borderId="0" xfId="0" applyFont="1" applyFill="1" applyAlignment="1">
      <alignment horizontal="center"/>
    </xf>
    <xf numFmtId="0" fontId="26" fillId="18" borderId="0" xfId="0" applyFont="1" applyFill="1" applyAlignment="1">
      <alignment horizontal="center"/>
    </xf>
    <xf numFmtId="0" fontId="24" fillId="19" borderId="0" xfId="0" applyFont="1" applyFill="1" applyAlignment="1">
      <alignment horizontal="center"/>
    </xf>
    <xf numFmtId="10" fontId="31" fillId="19" borderId="0" xfId="0" applyNumberFormat="1" applyFont="1" applyFill="1" applyAlignment="1">
      <alignment horizontal="center"/>
    </xf>
    <xf numFmtId="10" fontId="27" fillId="18" borderId="0" xfId="38" applyNumberFormat="1" applyFont="1" applyFill="1" applyAlignment="1">
      <alignment horizontal="center"/>
    </xf>
    <xf numFmtId="10" fontId="22" fillId="18" borderId="0" xfId="0" applyNumberFormat="1" applyFont="1" applyFill="1" applyAlignment="1">
      <alignment horizontal="center"/>
    </xf>
    <xf numFmtId="44" fontId="22" fillId="18" borderId="0" xfId="0" applyNumberFormat="1" applyFont="1" applyFill="1"/>
    <xf numFmtId="44" fontId="31" fillId="19" borderId="0" xfId="0" applyNumberFormat="1" applyFont="1" applyFill="1" applyAlignment="1">
      <alignment horizontal="center"/>
    </xf>
    <xf numFmtId="0" fontId="32" fillId="0" borderId="20" xfId="0" applyFont="1" applyBorder="1" applyAlignment="1">
      <alignment horizontal="center" vertical="center" wrapText="1"/>
    </xf>
    <xf numFmtId="0" fontId="34" fillId="0" borderId="0" xfId="0" applyFont="1"/>
    <xf numFmtId="0" fontId="35" fillId="19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0" fontId="25" fillId="11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0" fillId="19" borderId="21" xfId="0" applyFill="1" applyBorder="1" applyAlignment="1">
      <alignment horizontal="center" vertical="center"/>
    </xf>
    <xf numFmtId="165" fontId="0" fillId="19" borderId="21" xfId="34" applyFont="1" applyFill="1" applyBorder="1" applyAlignment="1">
      <alignment horizontal="center" vertical="center"/>
    </xf>
    <xf numFmtId="0" fontId="39" fillId="23" borderId="21" xfId="0" applyFont="1" applyFill="1" applyBorder="1" applyAlignment="1">
      <alignment horizontal="center" vertical="center" wrapText="1"/>
    </xf>
    <xf numFmtId="0" fontId="33" fillId="22" borderId="21" xfId="0" applyFont="1" applyFill="1" applyBorder="1" applyAlignment="1">
      <alignment horizontal="center" vertical="center" wrapText="1"/>
    </xf>
    <xf numFmtId="164" fontId="33" fillId="22" borderId="21" xfId="34" applyNumberFormat="1" applyFont="1" applyFill="1" applyBorder="1" applyAlignment="1">
      <alignment horizontal="center" vertical="center" wrapText="1"/>
    </xf>
    <xf numFmtId="0" fontId="39" fillId="23" borderId="22" xfId="0" applyFont="1" applyFill="1" applyBorder="1" applyAlignment="1">
      <alignment horizontal="center" vertical="center" wrapText="1"/>
    </xf>
    <xf numFmtId="0" fontId="0" fillId="19" borderId="22" xfId="0" applyFill="1" applyBorder="1" applyAlignment="1">
      <alignment horizontal="center" vertical="center"/>
    </xf>
    <xf numFmtId="44" fontId="0" fillId="0" borderId="21" xfId="0" applyNumberFormat="1" applyBorder="1"/>
    <xf numFmtId="44" fontId="23" fillId="23" borderId="21" xfId="0" applyNumberFormat="1" applyFont="1" applyFill="1" applyBorder="1"/>
    <xf numFmtId="0" fontId="43" fillId="0" borderId="2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 wrapText="1"/>
    </xf>
    <xf numFmtId="165" fontId="23" fillId="0" borderId="21" xfId="0" applyNumberFormat="1" applyFont="1" applyBorder="1"/>
    <xf numFmtId="0" fontId="43" fillId="27" borderId="21" xfId="0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left" vertical="center"/>
    </xf>
    <xf numFmtId="0" fontId="18" fillId="30" borderId="32" xfId="0" applyFont="1" applyFill="1" applyBorder="1" applyAlignment="1">
      <alignment horizontal="center" vertical="center"/>
    </xf>
    <xf numFmtId="0" fontId="18" fillId="30" borderId="29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166" fontId="17" fillId="20" borderId="21" xfId="34" applyNumberFormat="1" applyFont="1" applyFill="1" applyBorder="1" applyAlignment="1" applyProtection="1">
      <alignment horizontal="center" vertical="center"/>
      <protection locked="0"/>
    </xf>
    <xf numFmtId="166" fontId="17" fillId="20" borderId="21" xfId="34" applyNumberFormat="1" applyFont="1" applyFill="1" applyBorder="1" applyAlignment="1" applyProtection="1">
      <alignment horizontal="center" vertical="center"/>
    </xf>
    <xf numFmtId="0" fontId="17" fillId="20" borderId="21" xfId="0" applyFont="1" applyFill="1" applyBorder="1" applyAlignment="1" applyProtection="1">
      <alignment horizontal="center" vertical="center" wrapText="1" shrinkToFit="1"/>
      <protection locked="0"/>
    </xf>
    <xf numFmtId="14" fontId="17" fillId="20" borderId="21" xfId="0" applyNumberFormat="1" applyFont="1" applyFill="1" applyBorder="1" applyAlignment="1" applyProtection="1">
      <alignment horizontal="center" vertical="center"/>
      <protection locked="0"/>
    </xf>
    <xf numFmtId="14" fontId="17" fillId="11" borderId="21" xfId="0" applyNumberFormat="1" applyFont="1" applyFill="1" applyBorder="1" applyAlignment="1">
      <alignment horizontal="center" vertical="center"/>
    </xf>
    <xf numFmtId="49" fontId="18" fillId="20" borderId="21" xfId="0" applyNumberFormat="1" applyFont="1" applyFill="1" applyBorder="1" applyAlignment="1">
      <alignment horizontal="center" vertical="center" wrapText="1"/>
    </xf>
    <xf numFmtId="49" fontId="17" fillId="20" borderId="21" xfId="0" applyNumberFormat="1" applyFont="1" applyFill="1" applyBorder="1" applyAlignment="1" applyProtection="1">
      <alignment horizontal="center" vertical="center"/>
      <protection locked="0"/>
    </xf>
    <xf numFmtId="1" fontId="17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30" borderId="40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7" fillId="11" borderId="0" xfId="0" applyFont="1" applyFill="1" applyAlignment="1">
      <alignment horizontal="left" vertical="center"/>
    </xf>
    <xf numFmtId="0" fontId="17" fillId="20" borderId="21" xfId="0" applyFont="1" applyFill="1" applyBorder="1" applyAlignment="1" applyProtection="1">
      <alignment horizontal="center" vertical="center"/>
      <protection locked="0"/>
    </xf>
    <xf numFmtId="9" fontId="17" fillId="20" borderId="21" xfId="0" applyNumberFormat="1" applyFont="1" applyFill="1" applyBorder="1" applyAlignment="1" applyProtection="1">
      <alignment horizontal="center" vertical="center"/>
      <protection locked="0"/>
    </xf>
    <xf numFmtId="165" fontId="17" fillId="11" borderId="21" xfId="0" applyNumberFormat="1" applyFont="1" applyFill="1" applyBorder="1" applyAlignment="1">
      <alignment vertical="center"/>
    </xf>
    <xf numFmtId="166" fontId="17" fillId="20" borderId="21" xfId="0" applyNumberFormat="1" applyFont="1" applyFill="1" applyBorder="1" applyAlignment="1" applyProtection="1">
      <alignment vertical="center"/>
      <protection locked="0"/>
    </xf>
    <xf numFmtId="164" fontId="17" fillId="20" borderId="21" xfId="0" applyNumberFormat="1" applyFont="1" applyFill="1" applyBorder="1" applyAlignment="1" applyProtection="1">
      <alignment vertical="center"/>
      <protection locked="0"/>
    </xf>
    <xf numFmtId="9" fontId="36" fillId="20" borderId="21" xfId="0" applyNumberFormat="1" applyFont="1" applyFill="1" applyBorder="1" applyAlignment="1" applyProtection="1">
      <alignment horizontal="center" vertical="center"/>
      <protection locked="0"/>
    </xf>
    <xf numFmtId="0" fontId="18" fillId="11" borderId="41" xfId="0" applyFont="1" applyFill="1" applyBorder="1" applyAlignment="1">
      <alignment horizontal="center" vertical="center"/>
    </xf>
    <xf numFmtId="0" fontId="17" fillId="20" borderId="41" xfId="0" applyFont="1" applyFill="1" applyBorder="1" applyAlignment="1" applyProtection="1">
      <alignment horizontal="center" vertical="center"/>
      <protection locked="0"/>
    </xf>
    <xf numFmtId="165" fontId="17" fillId="20" borderId="41" xfId="0" applyNumberFormat="1" applyFont="1" applyFill="1" applyBorder="1" applyAlignment="1" applyProtection="1">
      <alignment vertical="center"/>
      <protection locked="0"/>
    </xf>
    <xf numFmtId="9" fontId="17" fillId="20" borderId="41" xfId="0" applyNumberFormat="1" applyFont="1" applyFill="1" applyBorder="1" applyAlignment="1" applyProtection="1">
      <alignment horizontal="center" vertical="center"/>
      <protection locked="0"/>
    </xf>
    <xf numFmtId="165" fontId="17" fillId="11" borderId="41" xfId="0" applyNumberFormat="1" applyFont="1" applyFill="1" applyBorder="1" applyAlignment="1">
      <alignment vertical="center"/>
    </xf>
    <xf numFmtId="0" fontId="18" fillId="30" borderId="44" xfId="0" applyFont="1" applyFill="1" applyBorder="1" applyAlignment="1">
      <alignment horizontal="center" vertical="center"/>
    </xf>
    <xf numFmtId="0" fontId="30" fillId="18" borderId="0" xfId="0" applyFont="1" applyFill="1" applyAlignment="1">
      <alignment horizontal="right"/>
    </xf>
    <xf numFmtId="165" fontId="30" fillId="18" borderId="0" xfId="0" applyNumberFormat="1" applyFont="1" applyFill="1"/>
    <xf numFmtId="0" fontId="0" fillId="19" borderId="0" xfId="0" applyFill="1"/>
    <xf numFmtId="0" fontId="18" fillId="11" borderId="28" xfId="0" applyFont="1" applyFill="1" applyBorder="1" applyAlignment="1">
      <alignment horizontal="center" vertical="center"/>
    </xf>
    <xf numFmtId="0" fontId="17" fillId="20" borderId="28" xfId="0" applyFont="1" applyFill="1" applyBorder="1" applyAlignment="1" applyProtection="1">
      <alignment horizontal="center" vertical="center"/>
      <protection locked="0"/>
    </xf>
    <xf numFmtId="0" fontId="17" fillId="20" borderId="28" xfId="0" applyFont="1" applyFill="1" applyBorder="1" applyAlignment="1" applyProtection="1">
      <alignment vertical="center"/>
      <protection locked="0"/>
    </xf>
    <xf numFmtId="9" fontId="17" fillId="20" borderId="28" xfId="0" applyNumberFormat="1" applyFont="1" applyFill="1" applyBorder="1" applyAlignment="1" applyProtection="1">
      <alignment horizontal="center" vertical="center"/>
      <protection locked="0"/>
    </xf>
    <xf numFmtId="165" fontId="17" fillId="11" borderId="28" xfId="0" applyNumberFormat="1" applyFont="1" applyFill="1" applyBorder="1" applyAlignment="1">
      <alignment vertical="center"/>
    </xf>
    <xf numFmtId="165" fontId="18" fillId="30" borderId="29" xfId="0" applyNumberFormat="1" applyFont="1" applyFill="1" applyBorder="1"/>
    <xf numFmtId="0" fontId="20" fillId="18" borderId="37" xfId="0" applyFont="1" applyFill="1" applyBorder="1" applyAlignment="1">
      <alignment horizontal="center" vertical="center"/>
    </xf>
    <xf numFmtId="0" fontId="29" fillId="19" borderId="0" xfId="0" applyFont="1" applyFill="1" applyAlignment="1">
      <alignment horizontal="center"/>
    </xf>
    <xf numFmtId="165" fontId="17" fillId="11" borderId="21" xfId="34" applyFont="1" applyFill="1" applyBorder="1" applyAlignment="1" applyProtection="1">
      <alignment vertical="center"/>
    </xf>
    <xf numFmtId="10" fontId="17" fillId="0" borderId="41" xfId="0" applyNumberFormat="1" applyFont="1" applyBorder="1" applyAlignment="1">
      <alignment horizontal="center"/>
    </xf>
    <xf numFmtId="165" fontId="17" fillId="11" borderId="41" xfId="34" applyFont="1" applyFill="1" applyBorder="1" applyAlignment="1" applyProtection="1">
      <alignment vertical="center"/>
    </xf>
    <xf numFmtId="10" fontId="17" fillId="0" borderId="28" xfId="0" applyNumberFormat="1" applyFont="1" applyBorder="1" applyAlignment="1">
      <alignment horizontal="center"/>
    </xf>
    <xf numFmtId="165" fontId="17" fillId="11" borderId="28" xfId="34" applyFont="1" applyFill="1" applyBorder="1" applyAlignment="1" applyProtection="1">
      <alignment vertical="center"/>
    </xf>
    <xf numFmtId="165" fontId="18" fillId="33" borderId="29" xfId="34" applyFont="1" applyFill="1" applyBorder="1" applyAlignment="1" applyProtection="1">
      <alignment vertical="center"/>
    </xf>
    <xf numFmtId="0" fontId="18" fillId="33" borderId="44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/>
    </xf>
    <xf numFmtId="0" fontId="18" fillId="33" borderId="32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10" fontId="17" fillId="11" borderId="21" xfId="0" applyNumberFormat="1" applyFont="1" applyFill="1" applyBorder="1" applyAlignment="1">
      <alignment horizontal="center" vertical="center"/>
    </xf>
    <xf numFmtId="10" fontId="17" fillId="11" borderId="41" xfId="0" applyNumberFormat="1" applyFont="1" applyFill="1" applyBorder="1" applyAlignment="1">
      <alignment horizontal="center" vertical="center"/>
    </xf>
    <xf numFmtId="10" fontId="17" fillId="11" borderId="28" xfId="0" applyNumberFormat="1" applyFont="1" applyFill="1" applyBorder="1" applyAlignment="1">
      <alignment horizontal="center" vertical="center"/>
    </xf>
    <xf numFmtId="10" fontId="18" fillId="33" borderId="35" xfId="0" applyNumberFormat="1" applyFont="1" applyFill="1" applyBorder="1" applyAlignment="1">
      <alignment horizontal="center" vertical="center"/>
    </xf>
    <xf numFmtId="165" fontId="18" fillId="33" borderId="36" xfId="34" applyFont="1" applyFill="1" applyBorder="1" applyAlignment="1" applyProtection="1">
      <alignment vertical="center"/>
    </xf>
    <xf numFmtId="0" fontId="18" fillId="18" borderId="0" xfId="0" applyFont="1" applyFill="1" applyAlignment="1">
      <alignment horizontal="right" vertical="center"/>
    </xf>
    <xf numFmtId="10" fontId="18" fillId="18" borderId="0" xfId="0" applyNumberFormat="1" applyFont="1" applyFill="1" applyAlignment="1">
      <alignment horizontal="center" vertical="center"/>
    </xf>
    <xf numFmtId="0" fontId="18" fillId="19" borderId="0" xfId="0" applyFont="1" applyFill="1" applyAlignment="1">
      <alignment horizontal="center" vertical="center"/>
    </xf>
    <xf numFmtId="0" fontId="18" fillId="33" borderId="12" xfId="0" applyFont="1" applyFill="1" applyBorder="1" applyAlignment="1">
      <alignment horizontal="center" vertical="center"/>
    </xf>
    <xf numFmtId="0" fontId="18" fillId="33" borderId="33" xfId="0" applyFont="1" applyFill="1" applyBorder="1" applyAlignment="1">
      <alignment horizontal="center" vertical="center"/>
    </xf>
    <xf numFmtId="165" fontId="17" fillId="18" borderId="41" xfId="34" applyFont="1" applyFill="1" applyBorder="1" applyAlignment="1" applyProtection="1">
      <alignment horizontal="center" vertical="center"/>
      <protection locked="0"/>
    </xf>
    <xf numFmtId="0" fontId="17" fillId="18" borderId="41" xfId="0" applyFont="1" applyFill="1" applyBorder="1" applyAlignment="1" applyProtection="1">
      <alignment horizontal="center" vertical="center"/>
      <protection locked="0"/>
    </xf>
    <xf numFmtId="165" fontId="17" fillId="18" borderId="21" xfId="34" applyFont="1" applyFill="1" applyBorder="1" applyAlignment="1" applyProtection="1">
      <alignment horizontal="center" vertical="center"/>
      <protection locked="0"/>
    </xf>
    <xf numFmtId="0" fontId="17" fillId="18" borderId="21" xfId="0" applyFont="1" applyFill="1" applyBorder="1" applyAlignment="1" applyProtection="1">
      <alignment horizontal="center" vertical="center"/>
      <protection locked="0"/>
    </xf>
    <xf numFmtId="0" fontId="18" fillId="33" borderId="32" xfId="0" applyFont="1" applyFill="1" applyBorder="1" applyAlignment="1">
      <alignment horizontal="center" vertical="center" wrapText="1"/>
    </xf>
    <xf numFmtId="0" fontId="34" fillId="19" borderId="0" xfId="0" applyFont="1" applyFill="1"/>
    <xf numFmtId="0" fontId="26" fillId="19" borderId="0" xfId="36" applyFont="1" applyFill="1" applyAlignment="1">
      <alignment horizontal="center"/>
    </xf>
    <xf numFmtId="43" fontId="27" fillId="19" borderId="0" xfId="45" applyFont="1" applyFill="1" applyBorder="1"/>
    <xf numFmtId="43" fontId="27" fillId="19" borderId="0" xfId="45" applyFont="1" applyFill="1" applyBorder="1" applyAlignment="1">
      <alignment vertical="center"/>
    </xf>
    <xf numFmtId="43" fontId="26" fillId="19" borderId="0" xfId="45" applyFont="1" applyFill="1" applyBorder="1"/>
    <xf numFmtId="0" fontId="18" fillId="18" borderId="0" xfId="0" applyFont="1" applyFill="1" applyAlignment="1">
      <alignment horizontal="right"/>
    </xf>
    <xf numFmtId="0" fontId="20" fillId="18" borderId="0" xfId="0" applyFont="1" applyFill="1" applyAlignment="1">
      <alignment horizontal="center" vertical="center"/>
    </xf>
    <xf numFmtId="14" fontId="17" fillId="18" borderId="0" xfId="0" applyNumberFormat="1" applyFont="1" applyFill="1" applyAlignment="1" applyProtection="1">
      <alignment horizontal="center" vertical="center"/>
      <protection locked="0"/>
    </xf>
    <xf numFmtId="0" fontId="17" fillId="20" borderId="41" xfId="0" applyFont="1" applyFill="1" applyBorder="1" applyAlignment="1">
      <alignment horizontal="center" vertical="center" wrapText="1"/>
    </xf>
    <xf numFmtId="165" fontId="18" fillId="33" borderId="12" xfId="34" applyFont="1" applyFill="1" applyBorder="1" applyAlignment="1" applyProtection="1">
      <alignment vertical="center"/>
    </xf>
    <xf numFmtId="10" fontId="17" fillId="11" borderId="21" xfId="38" applyNumberFormat="1" applyFont="1" applyFill="1" applyBorder="1" applyAlignment="1">
      <alignment horizontal="center" vertical="center"/>
    </xf>
    <xf numFmtId="10" fontId="17" fillId="11" borderId="41" xfId="38" applyNumberFormat="1" applyFont="1" applyFill="1" applyBorder="1" applyAlignment="1">
      <alignment horizontal="center" vertical="center"/>
    </xf>
    <xf numFmtId="10" fontId="18" fillId="33" borderId="32" xfId="38" applyNumberFormat="1" applyFont="1" applyFill="1" applyBorder="1" applyAlignment="1">
      <alignment horizontal="center" vertical="center"/>
    </xf>
    <xf numFmtId="165" fontId="18" fillId="33" borderId="33" xfId="34" applyFont="1" applyFill="1" applyBorder="1" applyAlignment="1">
      <alignment vertical="center"/>
    </xf>
    <xf numFmtId="0" fontId="33" fillId="19" borderId="21" xfId="0" applyFont="1" applyFill="1" applyBorder="1" applyAlignment="1">
      <alignment horizontal="center" vertical="center" wrapText="1"/>
    </xf>
    <xf numFmtId="0" fontId="45" fillId="19" borderId="21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horizontal="left" wrapText="1"/>
    </xf>
    <xf numFmtId="0" fontId="0" fillId="19" borderId="27" xfId="0" applyFill="1" applyBorder="1" applyAlignment="1">
      <alignment horizontal="center" vertical="center" wrapText="1"/>
    </xf>
    <xf numFmtId="0" fontId="25" fillId="11" borderId="0" xfId="0" applyFont="1" applyFill="1" applyAlignment="1">
      <alignment horizontal="center" vertical="center"/>
    </xf>
    <xf numFmtId="165" fontId="17" fillId="11" borderId="15" xfId="34" applyFont="1" applyFill="1" applyBorder="1" applyAlignment="1" applyProtection="1">
      <alignment vertical="center"/>
    </xf>
    <xf numFmtId="10" fontId="18" fillId="18" borderId="0" xfId="38" applyNumberFormat="1" applyFont="1" applyFill="1" applyBorder="1" applyAlignment="1">
      <alignment horizontal="center" vertical="center"/>
    </xf>
    <xf numFmtId="165" fontId="18" fillId="18" borderId="0" xfId="34" applyFont="1" applyFill="1" applyBorder="1" applyAlignment="1">
      <alignment vertical="center"/>
    </xf>
    <xf numFmtId="0" fontId="20" fillId="19" borderId="0" xfId="0" applyFont="1" applyFill="1" applyAlignment="1">
      <alignment horizontal="center" vertical="center"/>
    </xf>
    <xf numFmtId="0" fontId="29" fillId="19" borderId="0" xfId="0" applyFont="1" applyFill="1" applyAlignment="1">
      <alignment horizontal="center" vertical="center"/>
    </xf>
    <xf numFmtId="10" fontId="2" fillId="0" borderId="28" xfId="38" applyNumberFormat="1" applyBorder="1" applyAlignment="1">
      <alignment horizontal="center" vertical="center"/>
    </xf>
    <xf numFmtId="10" fontId="17" fillId="11" borderId="0" xfId="38" applyNumberFormat="1" applyFont="1" applyFill="1" applyBorder="1" applyAlignment="1">
      <alignment horizontal="center" vertical="center"/>
    </xf>
    <xf numFmtId="165" fontId="17" fillId="11" borderId="0" xfId="34" applyFont="1" applyFill="1" applyBorder="1" applyAlignment="1" applyProtection="1">
      <alignment vertical="center"/>
    </xf>
    <xf numFmtId="165" fontId="17" fillId="11" borderId="10" xfId="0" applyNumberFormat="1" applyFont="1" applyFill="1" applyBorder="1" applyAlignment="1">
      <alignment vertical="center"/>
    </xf>
    <xf numFmtId="0" fontId="18" fillId="33" borderId="47" xfId="0" applyFont="1" applyFill="1" applyBorder="1" applyAlignment="1">
      <alignment horizontal="center" vertical="center"/>
    </xf>
    <xf numFmtId="0" fontId="18" fillId="33" borderId="48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165" fontId="17" fillId="11" borderId="11" xfId="0" applyNumberFormat="1" applyFont="1" applyFill="1" applyBorder="1" applyAlignment="1">
      <alignment vertical="center"/>
    </xf>
    <xf numFmtId="0" fontId="18" fillId="11" borderId="12" xfId="0" applyFont="1" applyFill="1" applyBorder="1" applyAlignment="1">
      <alignment horizontal="center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left" vertical="center"/>
    </xf>
    <xf numFmtId="0" fontId="17" fillId="33" borderId="24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 shrinkToFit="1"/>
    </xf>
    <xf numFmtId="0" fontId="18" fillId="33" borderId="12" xfId="0" applyFont="1" applyFill="1" applyBorder="1" applyAlignment="1">
      <alignment horizontal="center" vertical="center" shrinkToFit="1"/>
    </xf>
    <xf numFmtId="0" fontId="18" fillId="33" borderId="10" xfId="0" applyFont="1" applyFill="1" applyBorder="1" applyAlignment="1">
      <alignment horizontal="center" vertical="center"/>
    </xf>
    <xf numFmtId="0" fontId="18" fillId="36" borderId="25" xfId="0" applyFont="1" applyFill="1" applyBorder="1" applyAlignment="1">
      <alignment vertical="center"/>
    </xf>
    <xf numFmtId="165" fontId="18" fillId="36" borderId="10" xfId="34" applyFont="1" applyFill="1" applyBorder="1" applyAlignment="1" applyProtection="1">
      <alignment vertical="center"/>
    </xf>
    <xf numFmtId="165" fontId="18" fillId="33" borderId="26" xfId="0" applyNumberFormat="1" applyFont="1" applyFill="1" applyBorder="1" applyAlignment="1">
      <alignment horizontal="center" vertical="center"/>
    </xf>
    <xf numFmtId="10" fontId="18" fillId="20" borderId="21" xfId="0" applyNumberFormat="1" applyFont="1" applyFill="1" applyBorder="1" applyAlignment="1">
      <alignment vertical="center"/>
    </xf>
    <xf numFmtId="0" fontId="18" fillId="18" borderId="21" xfId="0" applyFont="1" applyFill="1" applyBorder="1" applyAlignment="1">
      <alignment horizontal="center" vertical="center"/>
    </xf>
    <xf numFmtId="10" fontId="18" fillId="20" borderId="41" xfId="0" applyNumberFormat="1" applyFont="1" applyFill="1" applyBorder="1" applyAlignment="1">
      <alignment vertical="center"/>
    </xf>
    <xf numFmtId="10" fontId="18" fillId="20" borderId="28" xfId="0" applyNumberFormat="1" applyFont="1" applyFill="1" applyBorder="1" applyAlignment="1">
      <alignment vertical="center"/>
    </xf>
    <xf numFmtId="2" fontId="18" fillId="21" borderId="0" xfId="0" applyNumberFormat="1" applyFont="1" applyFill="1" applyAlignment="1">
      <alignment vertical="center"/>
    </xf>
    <xf numFmtId="2" fontId="18" fillId="20" borderId="54" xfId="0" applyNumberFormat="1" applyFont="1" applyFill="1" applyBorder="1" applyAlignment="1">
      <alignment vertical="center"/>
    </xf>
    <xf numFmtId="0" fontId="18" fillId="18" borderId="28" xfId="0" applyFont="1" applyFill="1" applyBorder="1" applyAlignment="1">
      <alignment horizontal="center" vertical="center"/>
    </xf>
    <xf numFmtId="166" fontId="18" fillId="18" borderId="0" xfId="44" applyNumberFormat="1" applyFont="1" applyFill="1" applyBorder="1" applyAlignment="1">
      <alignment horizontal="center" vertical="center"/>
    </xf>
    <xf numFmtId="0" fontId="20" fillId="19" borderId="23" xfId="0" applyFont="1" applyFill="1" applyBorder="1" applyAlignment="1">
      <alignment horizontal="center" vertical="center"/>
    </xf>
    <xf numFmtId="0" fontId="20" fillId="19" borderId="24" xfId="0" applyFont="1" applyFill="1" applyBorder="1" applyAlignment="1">
      <alignment horizontal="center" vertical="center"/>
    </xf>
    <xf numFmtId="0" fontId="20" fillId="19" borderId="29" xfId="0" applyFont="1" applyFill="1" applyBorder="1" applyAlignment="1">
      <alignment horizontal="center" vertical="center"/>
    </xf>
    <xf numFmtId="0" fontId="21" fillId="0" borderId="0" xfId="0" applyFont="1"/>
    <xf numFmtId="0" fontId="43" fillId="0" borderId="41" xfId="0" applyFont="1" applyBorder="1" applyAlignment="1">
      <alignment horizontal="center" vertical="center"/>
    </xf>
    <xf numFmtId="0" fontId="43" fillId="0" borderId="41" xfId="0" applyFont="1" applyBorder="1" applyAlignment="1">
      <alignment horizontal="center" vertical="center" wrapText="1"/>
    </xf>
    <xf numFmtId="0" fontId="43" fillId="27" borderId="41" xfId="0" applyFont="1" applyFill="1" applyBorder="1" applyAlignment="1">
      <alignment horizontal="center" vertical="center" wrapText="1"/>
    </xf>
    <xf numFmtId="165" fontId="43" fillId="27" borderId="41" xfId="34" applyFont="1" applyFill="1" applyBorder="1" applyAlignment="1">
      <alignment horizontal="center" vertical="center" wrapText="1"/>
    </xf>
    <xf numFmtId="0" fontId="42" fillId="26" borderId="34" xfId="0" applyFont="1" applyFill="1" applyBorder="1" applyAlignment="1">
      <alignment horizontal="center" vertical="center"/>
    </xf>
    <xf numFmtId="0" fontId="42" fillId="26" borderId="35" xfId="0" applyFont="1" applyFill="1" applyBorder="1" applyAlignment="1">
      <alignment horizontal="center" vertical="center" wrapText="1"/>
    </xf>
    <xf numFmtId="0" fontId="42" fillId="26" borderId="35" xfId="0" applyFont="1" applyFill="1" applyBorder="1" applyAlignment="1">
      <alignment horizontal="center" vertical="center"/>
    </xf>
    <xf numFmtId="0" fontId="42" fillId="26" borderId="36" xfId="0" applyFont="1" applyFill="1" applyBorder="1" applyAlignment="1">
      <alignment horizontal="center" vertical="center" wrapText="1"/>
    </xf>
    <xf numFmtId="10" fontId="17" fillId="19" borderId="21" xfId="38" applyNumberFormat="1" applyFont="1" applyFill="1" applyBorder="1" applyAlignment="1" applyProtection="1">
      <alignment horizontal="center" vertical="center"/>
      <protection locked="0"/>
    </xf>
    <xf numFmtId="10" fontId="17" fillId="18" borderId="21" xfId="0" applyNumberFormat="1" applyFont="1" applyFill="1" applyBorder="1" applyAlignment="1">
      <alignment horizontal="center" vertical="center"/>
    </xf>
    <xf numFmtId="165" fontId="17" fillId="18" borderId="21" xfId="0" applyNumberFormat="1" applyFont="1" applyFill="1" applyBorder="1" applyAlignment="1">
      <alignment vertical="center"/>
    </xf>
    <xf numFmtId="165" fontId="17" fillId="0" borderId="21" xfId="34" applyFont="1" applyFill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0" fontId="17" fillId="0" borderId="21" xfId="0" applyNumberFormat="1" applyFont="1" applyBorder="1" applyAlignment="1">
      <alignment horizontal="center" vertical="center"/>
    </xf>
    <xf numFmtId="165" fontId="17" fillId="0" borderId="21" xfId="0" applyNumberFormat="1" applyFont="1" applyBorder="1" applyAlignment="1">
      <alignment vertical="center"/>
    </xf>
    <xf numFmtId="166" fontId="18" fillId="33" borderId="33" xfId="44" applyNumberFormat="1" applyFont="1" applyFill="1" applyBorder="1" applyAlignment="1">
      <alignment horizontal="right" vertical="center"/>
    </xf>
    <xf numFmtId="166" fontId="18" fillId="20" borderId="21" xfId="34" applyNumberFormat="1" applyFont="1" applyFill="1" applyBorder="1" applyAlignment="1" applyProtection="1">
      <alignment horizontal="center" vertical="center"/>
    </xf>
    <xf numFmtId="0" fontId="21" fillId="20" borderId="41" xfId="0" applyFont="1" applyFill="1" applyBorder="1" applyAlignment="1">
      <alignment horizontal="center" vertical="center" wrapText="1"/>
    </xf>
    <xf numFmtId="165" fontId="17" fillId="18" borderId="21" xfId="34" applyFont="1" applyFill="1" applyBorder="1" applyAlignment="1" applyProtection="1">
      <alignment vertical="center"/>
    </xf>
    <xf numFmtId="0" fontId="23" fillId="0" borderId="21" xfId="0" applyFont="1" applyBorder="1" applyAlignment="1">
      <alignment horizontal="center"/>
    </xf>
    <xf numFmtId="0" fontId="23" fillId="0" borderId="21" xfId="0" applyFont="1" applyBorder="1" applyAlignment="1">
      <alignment horizontal="center" vertical="center"/>
    </xf>
    <xf numFmtId="0" fontId="12" fillId="37" borderId="0" xfId="33" applyFill="1"/>
    <xf numFmtId="164" fontId="12" fillId="37" borderId="0" xfId="33" applyNumberFormat="1" applyFill="1"/>
    <xf numFmtId="0" fontId="0" fillId="0" borderId="21" xfId="0" applyBorder="1" applyAlignment="1">
      <alignment horizontal="center" vertical="center"/>
    </xf>
    <xf numFmtId="0" fontId="0" fillId="0" borderId="21" xfId="0" applyBorder="1"/>
    <xf numFmtId="44" fontId="1" fillId="0" borderId="21" xfId="46" applyBorder="1"/>
    <xf numFmtId="0" fontId="0" fillId="0" borderId="21" xfId="0" applyBorder="1" applyAlignment="1">
      <alignment horizontal="center"/>
    </xf>
    <xf numFmtId="166" fontId="0" fillId="0" borderId="21" xfId="0" applyNumberFormat="1" applyBorder="1"/>
    <xf numFmtId="0" fontId="23" fillId="38" borderId="41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/>
    </xf>
    <xf numFmtId="44" fontId="1" fillId="0" borderId="28" xfId="46" applyBorder="1"/>
    <xf numFmtId="166" fontId="0" fillId="0" borderId="28" xfId="0" applyNumberFormat="1" applyBorder="1"/>
    <xf numFmtId="166" fontId="31" fillId="38" borderId="12" xfId="0" applyNumberFormat="1" applyFont="1" applyFill="1" applyBorder="1"/>
    <xf numFmtId="0" fontId="17" fillId="18" borderId="28" xfId="0" applyFont="1" applyFill="1" applyBorder="1" applyAlignment="1" applyProtection="1">
      <alignment horizontal="center" vertical="center"/>
      <protection locked="0"/>
    </xf>
    <xf numFmtId="10" fontId="17" fillId="18" borderId="28" xfId="0" applyNumberFormat="1" applyFont="1" applyFill="1" applyBorder="1" applyAlignment="1">
      <alignment horizontal="center" vertical="center"/>
    </xf>
    <xf numFmtId="165" fontId="17" fillId="18" borderId="28" xfId="0" applyNumberFormat="1" applyFont="1" applyFill="1" applyBorder="1" applyAlignment="1">
      <alignment vertical="center"/>
    </xf>
    <xf numFmtId="0" fontId="18" fillId="18" borderId="41" xfId="0" applyFont="1" applyFill="1" applyBorder="1" applyAlignment="1">
      <alignment horizontal="center" vertical="center"/>
    </xf>
    <xf numFmtId="10" fontId="17" fillId="18" borderId="41" xfId="0" applyNumberFormat="1" applyFont="1" applyFill="1" applyBorder="1" applyAlignment="1">
      <alignment horizontal="center" vertical="center"/>
    </xf>
    <xf numFmtId="165" fontId="17" fillId="18" borderId="41" xfId="0" applyNumberFormat="1" applyFont="1" applyFill="1" applyBorder="1" applyAlignment="1">
      <alignment vertical="center"/>
    </xf>
    <xf numFmtId="0" fontId="18" fillId="36" borderId="19" xfId="0" applyFont="1" applyFill="1" applyBorder="1" applyAlignment="1">
      <alignment vertical="center"/>
    </xf>
    <xf numFmtId="165" fontId="18" fillId="36" borderId="12" xfId="34" applyFont="1" applyFill="1" applyBorder="1" applyAlignment="1" applyProtection="1">
      <alignment vertical="center"/>
    </xf>
    <xf numFmtId="164" fontId="33" fillId="22" borderId="27" xfId="0" applyNumberFormat="1" applyFont="1" applyFill="1" applyBorder="1" applyAlignment="1">
      <alignment vertical="center" wrapText="1"/>
    </xf>
    <xf numFmtId="166" fontId="18" fillId="20" borderId="21" xfId="38" applyNumberFormat="1" applyFont="1" applyFill="1" applyBorder="1" applyAlignment="1">
      <alignment horizontal="right" vertical="center"/>
    </xf>
    <xf numFmtId="166" fontId="18" fillId="20" borderId="21" xfId="34" applyNumberFormat="1" applyFont="1" applyFill="1" applyBorder="1" applyAlignment="1" applyProtection="1">
      <alignment horizontal="right" vertical="center"/>
      <protection locked="0"/>
    </xf>
    <xf numFmtId="166" fontId="18" fillId="25" borderId="53" xfId="34" applyNumberFormat="1" applyFont="1" applyFill="1" applyBorder="1" applyAlignment="1" applyProtection="1">
      <alignment horizontal="right" vertical="center"/>
    </xf>
    <xf numFmtId="166" fontId="18" fillId="25" borderId="28" xfId="34" applyNumberFormat="1" applyFont="1" applyFill="1" applyBorder="1" applyAlignment="1" applyProtection="1">
      <alignment horizontal="right" vertical="center"/>
    </xf>
    <xf numFmtId="166" fontId="18" fillId="20" borderId="28" xfId="34" applyNumberFormat="1" applyFont="1" applyFill="1" applyBorder="1" applyAlignment="1" applyProtection="1">
      <alignment horizontal="right" vertical="center"/>
      <protection locked="0"/>
    </xf>
    <xf numFmtId="10" fontId="17" fillId="39" borderId="21" xfId="38" applyNumberFormat="1" applyFont="1" applyFill="1" applyBorder="1" applyAlignment="1" applyProtection="1">
      <alignment horizontal="center" vertical="center"/>
      <protection locked="0"/>
    </xf>
    <xf numFmtId="166" fontId="33" fillId="22" borderId="27" xfId="0" applyNumberFormat="1" applyFont="1" applyFill="1" applyBorder="1" applyAlignment="1">
      <alignment vertical="center" wrapText="1"/>
    </xf>
    <xf numFmtId="0" fontId="18" fillId="40" borderId="21" xfId="0" applyFont="1" applyFill="1" applyBorder="1" applyAlignment="1">
      <alignment horizontal="center" vertical="center"/>
    </xf>
    <xf numFmtId="165" fontId="17" fillId="40" borderId="21" xfId="34" applyFont="1" applyFill="1" applyBorder="1" applyAlignment="1" applyProtection="1">
      <alignment horizontal="center" vertical="center"/>
      <protection locked="0"/>
    </xf>
    <xf numFmtId="0" fontId="17" fillId="40" borderId="21" xfId="0" applyFont="1" applyFill="1" applyBorder="1" applyAlignment="1" applyProtection="1">
      <alignment horizontal="center" vertical="center"/>
      <protection locked="0"/>
    </xf>
    <xf numFmtId="10" fontId="17" fillId="40" borderId="21" xfId="0" applyNumberFormat="1" applyFont="1" applyFill="1" applyBorder="1" applyAlignment="1">
      <alignment horizontal="center" vertical="center"/>
    </xf>
    <xf numFmtId="165" fontId="17" fillId="40" borderId="21" xfId="0" applyNumberFormat="1" applyFont="1" applyFill="1" applyBorder="1" applyAlignment="1">
      <alignment vertical="center"/>
    </xf>
    <xf numFmtId="0" fontId="18" fillId="33" borderId="12" xfId="0" applyFont="1" applyFill="1" applyBorder="1" applyAlignment="1">
      <alignment horizontal="center"/>
    </xf>
    <xf numFmtId="10" fontId="17" fillId="0" borderId="41" xfId="0" applyNumberFormat="1" applyFont="1" applyBorder="1" applyAlignment="1">
      <alignment horizontal="center" vertical="center"/>
    </xf>
    <xf numFmtId="10" fontId="17" fillId="0" borderId="28" xfId="0" applyNumberFormat="1" applyFont="1" applyBorder="1" applyAlignment="1">
      <alignment horizontal="center" vertical="center"/>
    </xf>
    <xf numFmtId="0" fontId="18" fillId="28" borderId="21" xfId="0" applyFont="1" applyFill="1" applyBorder="1" applyAlignment="1">
      <alignment horizontal="center" vertical="center"/>
    </xf>
    <xf numFmtId="168" fontId="17" fillId="11" borderId="41" xfId="38" applyNumberFormat="1" applyFont="1" applyFill="1" applyBorder="1" applyAlignment="1">
      <alignment horizontal="center" vertical="center"/>
    </xf>
    <xf numFmtId="168" fontId="17" fillId="18" borderId="21" xfId="38" applyNumberFormat="1" applyFont="1" applyFill="1" applyBorder="1" applyAlignment="1">
      <alignment horizontal="center" vertical="center"/>
    </xf>
    <xf numFmtId="168" fontId="17" fillId="11" borderId="21" xfId="38" applyNumberFormat="1" applyFont="1" applyFill="1" applyBorder="1" applyAlignment="1">
      <alignment horizontal="center" vertical="center"/>
    </xf>
    <xf numFmtId="168" fontId="17" fillId="11" borderId="28" xfId="38" applyNumberFormat="1" applyFont="1" applyFill="1" applyBorder="1" applyAlignment="1">
      <alignment horizontal="center" vertical="center"/>
    </xf>
    <xf numFmtId="169" fontId="17" fillId="18" borderId="21" xfId="34" applyNumberFormat="1" applyFont="1" applyFill="1" applyBorder="1" applyAlignment="1">
      <alignment vertical="center"/>
    </xf>
    <xf numFmtId="169" fontId="17" fillId="11" borderId="41" xfId="34" applyNumberFormat="1" applyFont="1" applyFill="1" applyBorder="1" applyAlignment="1">
      <alignment vertical="center"/>
    </xf>
    <xf numFmtId="169" fontId="17" fillId="11" borderId="21" xfId="34" applyNumberFormat="1" applyFont="1" applyFill="1" applyBorder="1" applyAlignment="1">
      <alignment vertical="center"/>
    </xf>
    <xf numFmtId="169" fontId="17" fillId="11" borderId="28" xfId="34" applyNumberFormat="1" applyFont="1" applyFill="1" applyBorder="1" applyAlignment="1">
      <alignment vertical="center"/>
    </xf>
    <xf numFmtId="170" fontId="17" fillId="11" borderId="41" xfId="34" applyNumberFormat="1" applyFont="1" applyFill="1" applyBorder="1" applyAlignment="1">
      <alignment vertical="center"/>
    </xf>
    <xf numFmtId="170" fontId="17" fillId="18" borderId="21" xfId="34" applyNumberFormat="1" applyFont="1" applyFill="1" applyBorder="1" applyAlignment="1">
      <alignment vertical="center"/>
    </xf>
    <xf numFmtId="170" fontId="17" fillId="11" borderId="21" xfId="34" applyNumberFormat="1" applyFont="1" applyFill="1" applyBorder="1" applyAlignment="1">
      <alignment vertical="center"/>
    </xf>
    <xf numFmtId="170" fontId="17" fillId="11" borderId="28" xfId="34" applyNumberFormat="1" applyFont="1" applyFill="1" applyBorder="1" applyAlignment="1">
      <alignment vertical="center"/>
    </xf>
    <xf numFmtId="165" fontId="19" fillId="0" borderId="0" xfId="34"/>
    <xf numFmtId="165" fontId="19" fillId="11" borderId="0" xfId="34" applyFill="1"/>
    <xf numFmtId="10" fontId="18" fillId="11" borderId="30" xfId="0" applyNumberFormat="1" applyFont="1" applyFill="1" applyBorder="1" applyAlignment="1">
      <alignment horizontal="left" vertical="center"/>
    </xf>
    <xf numFmtId="10" fontId="18" fillId="11" borderId="19" xfId="0" applyNumberFormat="1" applyFont="1" applyFill="1" applyBorder="1" applyAlignment="1">
      <alignment horizontal="left" vertical="center"/>
    </xf>
    <xf numFmtId="10" fontId="18" fillId="11" borderId="25" xfId="0" applyNumberFormat="1" applyFont="1" applyFill="1" applyBorder="1" applyAlignment="1">
      <alignment horizontal="left" vertical="center"/>
    </xf>
    <xf numFmtId="0" fontId="18" fillId="33" borderId="16" xfId="0" applyFont="1" applyFill="1" applyBorder="1" applyAlignment="1">
      <alignment horizontal="left" vertical="center"/>
    </xf>
    <xf numFmtId="0" fontId="18" fillId="33" borderId="17" xfId="0" applyFont="1" applyFill="1" applyBorder="1" applyAlignment="1">
      <alignment horizontal="left" vertical="center"/>
    </xf>
    <xf numFmtId="0" fontId="17" fillId="18" borderId="22" xfId="0" applyFont="1" applyFill="1" applyBorder="1" applyAlignment="1">
      <alignment horizontal="left" vertical="center"/>
    </xf>
    <xf numFmtId="0" fontId="17" fillId="18" borderId="20" xfId="0" applyFont="1" applyFill="1" applyBorder="1" applyAlignment="1">
      <alignment horizontal="left" vertical="center"/>
    </xf>
    <xf numFmtId="0" fontId="17" fillId="18" borderId="27" xfId="0" applyFont="1" applyFill="1" applyBorder="1" applyAlignment="1">
      <alignment horizontal="left" vertical="center"/>
    </xf>
    <xf numFmtId="0" fontId="17" fillId="18" borderId="45" xfId="0" applyFont="1" applyFill="1" applyBorder="1" applyAlignment="1">
      <alignment horizontal="left" vertical="center"/>
    </xf>
    <xf numFmtId="0" fontId="17" fillId="18" borderId="31" xfId="0" applyFont="1" applyFill="1" applyBorder="1" applyAlignment="1">
      <alignment horizontal="left" vertical="center"/>
    </xf>
    <xf numFmtId="0" fontId="17" fillId="18" borderId="46" xfId="0" applyFont="1" applyFill="1" applyBorder="1" applyAlignment="1">
      <alignment horizontal="left" vertical="center"/>
    </xf>
    <xf numFmtId="0" fontId="18" fillId="33" borderId="23" xfId="0" applyFont="1" applyFill="1" applyBorder="1" applyAlignment="1">
      <alignment horizontal="right" vertical="center"/>
    </xf>
    <xf numFmtId="0" fontId="18" fillId="33" borderId="24" xfId="0" applyFont="1" applyFill="1" applyBorder="1" applyAlignment="1">
      <alignment horizontal="right" vertical="center"/>
    </xf>
    <xf numFmtId="0" fontId="18" fillId="33" borderId="42" xfId="0" applyFont="1" applyFill="1" applyBorder="1" applyAlignment="1">
      <alignment horizontal="right" vertical="center"/>
    </xf>
    <xf numFmtId="0" fontId="20" fillId="34" borderId="23" xfId="0" applyFont="1" applyFill="1" applyBorder="1" applyAlignment="1">
      <alignment horizontal="center" vertical="center"/>
    </xf>
    <xf numFmtId="0" fontId="20" fillId="34" borderId="24" xfId="0" applyFont="1" applyFill="1" applyBorder="1" applyAlignment="1">
      <alignment horizontal="center" vertical="center"/>
    </xf>
    <xf numFmtId="0" fontId="20" fillId="34" borderId="29" xfId="0" applyFont="1" applyFill="1" applyBorder="1" applyAlignment="1">
      <alignment horizontal="center" vertical="center"/>
    </xf>
    <xf numFmtId="0" fontId="17" fillId="11" borderId="51" xfId="0" applyFont="1" applyFill="1" applyBorder="1" applyAlignment="1">
      <alignment horizontal="left" vertical="center"/>
    </xf>
    <xf numFmtId="0" fontId="17" fillId="11" borderId="52" xfId="0" applyFont="1" applyFill="1" applyBorder="1" applyAlignment="1">
      <alignment horizontal="left" vertical="center"/>
    </xf>
    <xf numFmtId="0" fontId="17" fillId="11" borderId="53" xfId="0" applyFont="1" applyFill="1" applyBorder="1" applyAlignment="1">
      <alignment horizontal="left" vertical="center"/>
    </xf>
    <xf numFmtId="0" fontId="17" fillId="11" borderId="45" xfId="0" applyFont="1" applyFill="1" applyBorder="1" applyAlignment="1">
      <alignment horizontal="left" vertical="center"/>
    </xf>
    <xf numFmtId="0" fontId="17" fillId="11" borderId="31" xfId="0" applyFont="1" applyFill="1" applyBorder="1" applyAlignment="1">
      <alignment horizontal="left" vertical="center"/>
    </xf>
    <xf numFmtId="0" fontId="17" fillId="11" borderId="46" xfId="0" applyFont="1" applyFill="1" applyBorder="1" applyAlignment="1">
      <alignment horizontal="left" vertical="center"/>
    </xf>
    <xf numFmtId="0" fontId="18" fillId="11" borderId="23" xfId="0" applyFont="1" applyFill="1" applyBorder="1" applyAlignment="1">
      <alignment horizontal="center" vertical="center"/>
    </xf>
    <xf numFmtId="0" fontId="18" fillId="11" borderId="24" xfId="0" applyFont="1" applyFill="1" applyBorder="1" applyAlignment="1">
      <alignment horizontal="center" vertical="center"/>
    </xf>
    <xf numFmtId="0" fontId="18" fillId="11" borderId="29" xfId="0" applyFont="1" applyFill="1" applyBorder="1" applyAlignment="1">
      <alignment horizontal="center" vertical="center"/>
    </xf>
    <xf numFmtId="0" fontId="17" fillId="18" borderId="40" xfId="0" applyFont="1" applyFill="1" applyBorder="1" applyAlignment="1">
      <alignment horizontal="left" vertical="center"/>
    </xf>
    <xf numFmtId="0" fontId="17" fillId="18" borderId="0" xfId="0" applyFont="1" applyFill="1" applyAlignment="1">
      <alignment horizontal="left" vertical="center"/>
    </xf>
    <xf numFmtId="0" fontId="17" fillId="18" borderId="28" xfId="0" applyFont="1" applyFill="1" applyBorder="1" applyAlignment="1">
      <alignment vertical="center"/>
    </xf>
    <xf numFmtId="165" fontId="37" fillId="18" borderId="21" xfId="34" applyFont="1" applyFill="1" applyBorder="1" applyAlignment="1" applyProtection="1">
      <alignment horizontal="center" vertical="center"/>
      <protection locked="0"/>
    </xf>
    <xf numFmtId="0" fontId="20" fillId="31" borderId="23" xfId="0" applyFont="1" applyFill="1" applyBorder="1" applyAlignment="1">
      <alignment horizontal="center" vertical="center"/>
    </xf>
    <xf numFmtId="0" fontId="20" fillId="31" borderId="24" xfId="0" applyFont="1" applyFill="1" applyBorder="1" applyAlignment="1">
      <alignment horizontal="center" vertical="center"/>
    </xf>
    <xf numFmtId="0" fontId="20" fillId="31" borderId="29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left"/>
    </xf>
    <xf numFmtId="0" fontId="18" fillId="33" borderId="23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9" xfId="0" applyFont="1" applyFill="1" applyBorder="1" applyAlignment="1">
      <alignment horizontal="center"/>
    </xf>
    <xf numFmtId="0" fontId="0" fillId="11" borderId="0" xfId="0" applyFill="1" applyAlignment="1">
      <alignment horizontal="left"/>
    </xf>
    <xf numFmtId="0" fontId="17" fillId="18" borderId="21" xfId="0" applyFont="1" applyFill="1" applyBorder="1" applyAlignment="1">
      <alignment vertical="center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8" fillId="33" borderId="44" xfId="0" applyFont="1" applyFill="1" applyBorder="1" applyAlignment="1">
      <alignment horizontal="left" vertical="center"/>
    </xf>
    <xf numFmtId="0" fontId="18" fillId="33" borderId="32" xfId="0" applyFont="1" applyFill="1" applyBorder="1" applyAlignment="1">
      <alignment horizontal="left" vertical="center"/>
    </xf>
    <xf numFmtId="0" fontId="18" fillId="33" borderId="33" xfId="0" applyFont="1" applyFill="1" applyBorder="1" applyAlignment="1">
      <alignment horizontal="left" vertical="center"/>
    </xf>
    <xf numFmtId="0" fontId="18" fillId="33" borderId="23" xfId="0" applyFont="1" applyFill="1" applyBorder="1" applyAlignment="1">
      <alignment horizontal="center" vertical="center"/>
    </xf>
    <xf numFmtId="0" fontId="18" fillId="33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left" vertical="center"/>
    </xf>
    <xf numFmtId="165" fontId="37" fillId="18" borderId="41" xfId="34" applyFont="1" applyFill="1" applyBorder="1" applyAlignment="1" applyProtection="1">
      <alignment horizontal="center" vertical="center"/>
      <protection locked="0"/>
    </xf>
    <xf numFmtId="0" fontId="29" fillId="35" borderId="23" xfId="0" applyFont="1" applyFill="1" applyBorder="1" applyAlignment="1">
      <alignment horizontal="center"/>
    </xf>
    <xf numFmtId="0" fontId="29" fillId="35" borderId="24" xfId="0" applyFont="1" applyFill="1" applyBorder="1" applyAlignment="1">
      <alignment horizontal="center"/>
    </xf>
    <xf numFmtId="0" fontId="29" fillId="35" borderId="29" xfId="0" applyFont="1" applyFill="1" applyBorder="1" applyAlignment="1">
      <alignment horizontal="center"/>
    </xf>
    <xf numFmtId="0" fontId="18" fillId="33" borderId="43" xfId="0" applyFont="1" applyFill="1" applyBorder="1" applyAlignment="1">
      <alignment horizontal="center" vertical="center"/>
    </xf>
    <xf numFmtId="0" fontId="18" fillId="33" borderId="24" xfId="0" applyFont="1" applyFill="1" applyBorder="1" applyAlignment="1">
      <alignment horizontal="center" vertical="center"/>
    </xf>
    <xf numFmtId="0" fontId="18" fillId="33" borderId="42" xfId="0" applyFont="1" applyFill="1" applyBorder="1" applyAlignment="1">
      <alignment horizontal="center" vertical="center"/>
    </xf>
    <xf numFmtId="0" fontId="17" fillId="11" borderId="55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left" vertical="center"/>
    </xf>
    <xf numFmtId="0" fontId="17" fillId="11" borderId="25" xfId="0" applyFont="1" applyFill="1" applyBorder="1" applyAlignment="1">
      <alignment horizontal="left" vertical="center"/>
    </xf>
    <xf numFmtId="0" fontId="18" fillId="28" borderId="23" xfId="0" applyFont="1" applyFill="1" applyBorder="1" applyAlignment="1">
      <alignment horizontal="center" vertical="center"/>
    </xf>
    <xf numFmtId="0" fontId="18" fillId="28" borderId="24" xfId="0" applyFont="1" applyFill="1" applyBorder="1" applyAlignment="1">
      <alignment horizontal="center" vertical="center"/>
    </xf>
    <xf numFmtId="0" fontId="18" fillId="28" borderId="29" xfId="0" applyFont="1" applyFill="1" applyBorder="1" applyAlignment="1">
      <alignment horizontal="center" vertical="center"/>
    </xf>
    <xf numFmtId="0" fontId="18" fillId="33" borderId="49" xfId="0" applyFont="1" applyFill="1" applyBorder="1" applyAlignment="1">
      <alignment horizontal="center" vertical="center"/>
    </xf>
    <xf numFmtId="0" fontId="18" fillId="33" borderId="37" xfId="0" applyFont="1" applyFill="1" applyBorder="1" applyAlignment="1">
      <alignment horizontal="center" vertical="center"/>
    </xf>
    <xf numFmtId="0" fontId="18" fillId="33" borderId="50" xfId="0" applyFont="1" applyFill="1" applyBorder="1" applyAlignment="1">
      <alignment horizontal="center" vertical="center"/>
    </xf>
    <xf numFmtId="0" fontId="17" fillId="18" borderId="21" xfId="0" applyFont="1" applyFill="1" applyBorder="1" applyAlignment="1">
      <alignment horizontal="left" vertical="center"/>
    </xf>
    <xf numFmtId="0" fontId="17" fillId="11" borderId="21" xfId="0" applyFont="1" applyFill="1" applyBorder="1" applyAlignment="1">
      <alignment horizontal="left" vertical="center"/>
    </xf>
    <xf numFmtId="0" fontId="17" fillId="11" borderId="28" xfId="0" applyFont="1" applyFill="1" applyBorder="1" applyAlignment="1">
      <alignment horizontal="left" vertical="center"/>
    </xf>
    <xf numFmtId="0" fontId="29" fillId="35" borderId="23" xfId="0" applyFont="1" applyFill="1" applyBorder="1" applyAlignment="1">
      <alignment horizontal="center" vertical="center"/>
    </xf>
    <xf numFmtId="0" fontId="29" fillId="35" borderId="24" xfId="0" applyFont="1" applyFill="1" applyBorder="1" applyAlignment="1">
      <alignment horizontal="center" vertical="center"/>
    </xf>
    <xf numFmtId="0" fontId="29" fillId="35" borderId="29" xfId="0" applyFont="1" applyFill="1" applyBorder="1" applyAlignment="1">
      <alignment horizontal="center" vertical="center"/>
    </xf>
    <xf numFmtId="0" fontId="17" fillId="11" borderId="41" xfId="0" applyFont="1" applyFill="1" applyBorder="1" applyAlignment="1">
      <alignment horizontal="left" vertical="center"/>
    </xf>
    <xf numFmtId="0" fontId="17" fillId="18" borderId="28" xfId="0" applyFont="1" applyFill="1" applyBorder="1" applyAlignment="1">
      <alignment horizontal="left" vertical="center"/>
    </xf>
    <xf numFmtId="0" fontId="18" fillId="33" borderId="29" xfId="0" applyFont="1" applyFill="1" applyBorder="1" applyAlignment="1">
      <alignment horizontal="right" vertical="center"/>
    </xf>
    <xf numFmtId="0" fontId="17" fillId="11" borderId="21" xfId="0" applyFont="1" applyFill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7" fillId="40" borderId="22" xfId="0" applyFont="1" applyFill="1" applyBorder="1" applyAlignment="1">
      <alignment vertical="center"/>
    </xf>
    <xf numFmtId="0" fontId="17" fillId="40" borderId="20" xfId="0" applyFont="1" applyFill="1" applyBorder="1" applyAlignment="1">
      <alignment vertical="center"/>
    </xf>
    <xf numFmtId="0" fontId="17" fillId="40" borderId="27" xfId="0" applyFont="1" applyFill="1" applyBorder="1" applyAlignment="1">
      <alignment vertical="center"/>
    </xf>
    <xf numFmtId="0" fontId="18" fillId="33" borderId="34" xfId="0" applyFont="1" applyFill="1" applyBorder="1" applyAlignment="1">
      <alignment horizontal="right"/>
    </xf>
    <xf numFmtId="0" fontId="18" fillId="33" borderId="35" xfId="0" applyFont="1" applyFill="1" applyBorder="1" applyAlignment="1">
      <alignment horizontal="right"/>
    </xf>
    <xf numFmtId="0" fontId="18" fillId="33" borderId="34" xfId="0" applyFont="1" applyFill="1" applyBorder="1" applyAlignment="1">
      <alignment horizontal="right" vertical="center"/>
    </xf>
    <xf numFmtId="0" fontId="18" fillId="33" borderId="35" xfId="0" applyFont="1" applyFill="1" applyBorder="1" applyAlignment="1">
      <alignment horizontal="right" vertical="center"/>
    </xf>
    <xf numFmtId="0" fontId="29" fillId="32" borderId="23" xfId="0" applyFont="1" applyFill="1" applyBorder="1" applyAlignment="1">
      <alignment horizontal="center" vertical="center"/>
    </xf>
    <xf numFmtId="0" fontId="29" fillId="32" borderId="24" xfId="0" applyFont="1" applyFill="1" applyBorder="1" applyAlignment="1">
      <alignment horizontal="center" vertical="center"/>
    </xf>
    <xf numFmtId="0" fontId="29" fillId="32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vertical="center"/>
    </xf>
    <xf numFmtId="0" fontId="17" fillId="28" borderId="21" xfId="0" applyFont="1" applyFill="1" applyBorder="1" applyAlignment="1">
      <alignment horizontal="left" vertical="center"/>
    </xf>
    <xf numFmtId="0" fontId="18" fillId="30" borderId="23" xfId="0" applyFont="1" applyFill="1" applyBorder="1" applyAlignment="1">
      <alignment horizontal="right"/>
    </xf>
    <xf numFmtId="0" fontId="18" fillId="30" borderId="24" xfId="0" applyFont="1" applyFill="1" applyBorder="1" applyAlignment="1">
      <alignment horizontal="right"/>
    </xf>
    <xf numFmtId="0" fontId="18" fillId="30" borderId="42" xfId="0" applyFont="1" applyFill="1" applyBorder="1" applyAlignment="1">
      <alignment horizontal="right"/>
    </xf>
    <xf numFmtId="0" fontId="29" fillId="32" borderId="23" xfId="0" applyFont="1" applyFill="1" applyBorder="1" applyAlignment="1">
      <alignment horizontal="center"/>
    </xf>
    <xf numFmtId="0" fontId="29" fillId="32" borderId="24" xfId="0" applyFont="1" applyFill="1" applyBorder="1" applyAlignment="1">
      <alignment horizontal="center"/>
    </xf>
    <xf numFmtId="0" fontId="29" fillId="32" borderId="29" xfId="0" applyFont="1" applyFill="1" applyBorder="1" applyAlignment="1">
      <alignment horizontal="center"/>
    </xf>
    <xf numFmtId="0" fontId="18" fillId="30" borderId="32" xfId="0" applyFont="1" applyFill="1" applyBorder="1" applyAlignment="1">
      <alignment horizontal="center" vertical="center"/>
    </xf>
    <xf numFmtId="0" fontId="18" fillId="30" borderId="23" xfId="0" applyFont="1" applyFill="1" applyBorder="1" applyAlignment="1">
      <alignment horizontal="center" vertical="center"/>
    </xf>
    <xf numFmtId="0" fontId="18" fillId="30" borderId="24" xfId="0" applyFont="1" applyFill="1" applyBorder="1" applyAlignment="1">
      <alignment horizontal="center" vertical="center"/>
    </xf>
    <xf numFmtId="0" fontId="18" fillId="30" borderId="29" xfId="0" applyFont="1" applyFill="1" applyBorder="1" applyAlignment="1">
      <alignment horizontal="center" vertical="center"/>
    </xf>
    <xf numFmtId="0" fontId="17" fillId="18" borderId="41" xfId="0" applyFont="1" applyFill="1" applyBorder="1" applyAlignment="1">
      <alignment horizontal="center" vertical="center"/>
    </xf>
    <xf numFmtId="0" fontId="18" fillId="11" borderId="23" xfId="0" applyFont="1" applyFill="1" applyBorder="1" applyAlignment="1">
      <alignment horizontal="center"/>
    </xf>
    <xf numFmtId="0" fontId="18" fillId="11" borderId="24" xfId="0" applyFont="1" applyFill="1" applyBorder="1" applyAlignment="1">
      <alignment horizontal="center"/>
    </xf>
    <xf numFmtId="0" fontId="18" fillId="11" borderId="29" xfId="0" applyFont="1" applyFill="1" applyBorder="1" applyAlignment="1">
      <alignment horizontal="center"/>
    </xf>
    <xf numFmtId="0" fontId="18" fillId="30" borderId="0" xfId="0" applyFont="1" applyFill="1" applyAlignment="1">
      <alignment horizontal="center"/>
    </xf>
    <xf numFmtId="0" fontId="44" fillId="29" borderId="23" xfId="0" applyFont="1" applyFill="1" applyBorder="1" applyAlignment="1">
      <alignment horizontal="center" vertical="center" wrapText="1"/>
    </xf>
    <xf numFmtId="0" fontId="44" fillId="29" borderId="24" xfId="0" applyFont="1" applyFill="1" applyBorder="1" applyAlignment="1">
      <alignment horizontal="center" vertical="center" wrapText="1"/>
    </xf>
    <xf numFmtId="0" fontId="44" fillId="29" borderId="29" xfId="0" applyFont="1" applyFill="1" applyBorder="1" applyAlignment="1">
      <alignment horizontal="center" vertical="center" wrapText="1"/>
    </xf>
    <xf numFmtId="0" fontId="18" fillId="30" borderId="14" xfId="0" applyFont="1" applyFill="1" applyBorder="1" applyAlignment="1">
      <alignment horizontal="center" vertical="center"/>
    </xf>
    <xf numFmtId="0" fontId="18" fillId="30" borderId="14" xfId="0" applyFont="1" applyFill="1" applyBorder="1" applyAlignment="1" applyProtection="1">
      <alignment horizontal="center" vertical="center"/>
      <protection locked="0"/>
    </xf>
    <xf numFmtId="49" fontId="18" fillId="30" borderId="32" xfId="0" applyNumberFormat="1" applyFont="1" applyFill="1" applyBorder="1" applyAlignment="1" applyProtection="1">
      <alignment horizontal="center" vertical="center"/>
      <protection locked="0"/>
    </xf>
    <xf numFmtId="49" fontId="18" fillId="30" borderId="33" xfId="0" applyNumberFormat="1" applyFont="1" applyFill="1" applyBorder="1" applyAlignment="1" applyProtection="1">
      <alignment horizontal="center" vertical="center"/>
      <protection locked="0"/>
    </xf>
    <xf numFmtId="0" fontId="20" fillId="11" borderId="38" xfId="0" applyFont="1" applyFill="1" applyBorder="1" applyAlignment="1">
      <alignment horizontal="center"/>
    </xf>
    <xf numFmtId="0" fontId="20" fillId="11" borderId="18" xfId="0" applyFont="1" applyFill="1" applyBorder="1" applyAlignment="1">
      <alignment horizontal="center"/>
    </xf>
    <xf numFmtId="0" fontId="20" fillId="11" borderId="39" xfId="0" applyFont="1" applyFill="1" applyBorder="1" applyAlignment="1">
      <alignment horizontal="center"/>
    </xf>
    <xf numFmtId="0" fontId="17" fillId="11" borderId="0" xfId="0" applyFont="1" applyFill="1" applyAlignment="1">
      <alignment horizontal="justify" vertical="center" wrapText="1"/>
    </xf>
    <xf numFmtId="0" fontId="17" fillId="11" borderId="0" xfId="0" applyFont="1" applyFill="1" applyAlignment="1">
      <alignment horizontal="justify" vertical="center"/>
    </xf>
    <xf numFmtId="0" fontId="18" fillId="30" borderId="42" xfId="0" applyFont="1" applyFill="1" applyBorder="1" applyAlignment="1">
      <alignment horizontal="center" vertical="center"/>
    </xf>
    <xf numFmtId="0" fontId="18" fillId="30" borderId="43" xfId="0" applyFont="1" applyFill="1" applyBorder="1" applyAlignment="1">
      <alignment horizontal="center" vertical="center"/>
    </xf>
    <xf numFmtId="0" fontId="18" fillId="30" borderId="43" xfId="0" applyFont="1" applyFill="1" applyBorder="1" applyAlignment="1">
      <alignment horizontal="center" vertical="center" wrapText="1"/>
    </xf>
    <xf numFmtId="0" fontId="18" fillId="30" borderId="29" xfId="0" applyFont="1" applyFill="1" applyBorder="1" applyAlignment="1">
      <alignment horizontal="center" vertical="center" wrapText="1"/>
    </xf>
    <xf numFmtId="0" fontId="18" fillId="33" borderId="24" xfId="0" applyFont="1" applyFill="1" applyBorder="1" applyAlignment="1">
      <alignment horizontal="left" vertical="center"/>
    </xf>
    <xf numFmtId="0" fontId="17" fillId="18" borderId="41" xfId="0" applyFont="1" applyFill="1" applyBorder="1" applyAlignment="1">
      <alignment horizontal="center" vertical="center" wrapText="1"/>
    </xf>
    <xf numFmtId="0" fontId="43" fillId="0" borderId="41" xfId="0" applyFont="1" applyBorder="1" applyAlignment="1">
      <alignment horizontal="center" vertical="center"/>
    </xf>
    <xf numFmtId="0" fontId="4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left"/>
    </xf>
    <xf numFmtId="0" fontId="23" fillId="0" borderId="20" xfId="0" applyFont="1" applyBorder="1" applyAlignment="1">
      <alignment horizontal="left"/>
    </xf>
    <xf numFmtId="0" fontId="23" fillId="0" borderId="27" xfId="0" applyFont="1" applyBorder="1" applyAlignment="1">
      <alignment horizontal="left"/>
    </xf>
    <xf numFmtId="0" fontId="38" fillId="24" borderId="31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vertical="top" wrapText="1"/>
    </xf>
    <xf numFmtId="0" fontId="46" fillId="0" borderId="21" xfId="0" applyFont="1" applyBorder="1" applyAlignment="1">
      <alignment vertical="top"/>
    </xf>
    <xf numFmtId="0" fontId="39" fillId="22" borderId="21" xfId="0" applyFont="1" applyFill="1" applyBorder="1" applyAlignment="1">
      <alignment horizontal="center"/>
    </xf>
    <xf numFmtId="0" fontId="38" fillId="24" borderId="0" xfId="0" applyFont="1" applyFill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center" vertical="center" wrapText="1"/>
    </xf>
    <xf numFmtId="0" fontId="33" fillId="22" borderId="22" xfId="0" applyFont="1" applyFill="1" applyBorder="1" applyAlignment="1">
      <alignment horizontal="center" vertical="center" wrapText="1"/>
    </xf>
    <xf numFmtId="0" fontId="33" fillId="22" borderId="27" xfId="0" applyFont="1" applyFill="1" applyBorder="1" applyAlignment="1">
      <alignment horizontal="center" vertical="center" wrapText="1"/>
    </xf>
    <xf numFmtId="0" fontId="45" fillId="19" borderId="21" xfId="0" applyFont="1" applyFill="1" applyBorder="1" applyAlignment="1">
      <alignment vertical="top" wrapText="1"/>
    </xf>
    <xf numFmtId="0" fontId="33" fillId="22" borderId="22" xfId="0" applyFont="1" applyFill="1" applyBorder="1" applyAlignment="1">
      <alignment horizontal="right" vertical="center" wrapText="1"/>
    </xf>
    <xf numFmtId="0" fontId="33" fillId="22" borderId="20" xfId="0" applyFont="1" applyFill="1" applyBorder="1" applyAlignment="1">
      <alignment horizontal="right" vertical="center" wrapText="1"/>
    </xf>
    <xf numFmtId="0" fontId="33" fillId="22" borderId="2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31" fillId="23" borderId="21" xfId="0" applyFont="1" applyFill="1" applyBorder="1" applyAlignment="1">
      <alignment horizontal="right" vertical="center"/>
    </xf>
    <xf numFmtId="0" fontId="31" fillId="23" borderId="22" xfId="0" applyFont="1" applyFill="1" applyBorder="1" applyAlignment="1">
      <alignment horizontal="right" vertical="center"/>
    </xf>
    <xf numFmtId="0" fontId="31" fillId="23" borderId="20" xfId="0" applyFont="1" applyFill="1" applyBorder="1" applyAlignment="1">
      <alignment horizontal="right" vertical="center"/>
    </xf>
    <xf numFmtId="0" fontId="31" fillId="23" borderId="27" xfId="0" applyFont="1" applyFill="1" applyBorder="1" applyAlignment="1">
      <alignment horizontal="right" vertical="center"/>
    </xf>
    <xf numFmtId="0" fontId="39" fillId="22" borderId="22" xfId="0" applyFont="1" applyFill="1" applyBorder="1" applyAlignment="1">
      <alignment horizontal="center" vertical="center"/>
    </xf>
    <xf numFmtId="0" fontId="39" fillId="22" borderId="20" xfId="0" applyFont="1" applyFill="1" applyBorder="1" applyAlignment="1">
      <alignment horizontal="center" vertical="center"/>
    </xf>
    <xf numFmtId="0" fontId="39" fillId="22" borderId="27" xfId="0" applyFont="1" applyFill="1" applyBorder="1" applyAlignment="1">
      <alignment horizontal="center" vertical="center"/>
    </xf>
    <xf numFmtId="0" fontId="18" fillId="38" borderId="23" xfId="0" applyFont="1" applyFill="1" applyBorder="1" applyAlignment="1">
      <alignment horizontal="center" vertical="center"/>
    </xf>
    <xf numFmtId="0" fontId="18" fillId="38" borderId="24" xfId="0" applyFont="1" applyFill="1" applyBorder="1" applyAlignment="1">
      <alignment horizontal="center" vertical="center"/>
    </xf>
    <xf numFmtId="0" fontId="18" fillId="38" borderId="29" xfId="0" applyFont="1" applyFill="1" applyBorder="1" applyAlignment="1">
      <alignment horizontal="center" vertical="center"/>
    </xf>
    <xf numFmtId="0" fontId="31" fillId="38" borderId="23" xfId="0" applyFont="1" applyFill="1" applyBorder="1" applyAlignment="1">
      <alignment horizontal="left" vertical="center"/>
    </xf>
    <xf numFmtId="0" fontId="31" fillId="38" borderId="24" xfId="0" applyFont="1" applyFill="1" applyBorder="1" applyAlignment="1">
      <alignment horizontal="left" vertical="center"/>
    </xf>
    <xf numFmtId="0" fontId="31" fillId="38" borderId="29" xfId="0" applyFont="1" applyFill="1" applyBorder="1" applyAlignment="1">
      <alignment horizontal="left" vertical="center"/>
    </xf>
  </cellXfs>
  <cellStyles count="47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Moeda 5" xfId="46" xr:uid="{00000000-0005-0000-0000-000023000000}"/>
    <cellStyle name="Normal" xfId="0" builtinId="0"/>
    <cellStyle name="Normal 2" xfId="36" xr:uid="{00000000-0005-0000-0000-000025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C000000}"/>
    <cellStyle name="Vírgula" xfId="44" builtinId="3"/>
    <cellStyle name="Vírgula 2 2" xfId="45" xr:uid="{00000000-0005-0000-0000-00002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CD49418E-A6D1-4449-87D7-3750E9BD1893}">
    <text>Base de Cálculo lucro real. Cada empresa adequar para seu regime tributário.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A63EB353-1F31-4A2F-A64F-0A97B35D7721}">
    <text>Base de Cálculo lucro real. Cada empresa adequar para seu regime tributário.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8098186A-6A12-42C9-B9A1-2376ECF7AD60}">
    <text>Base de Cálculo lucro real. Cada empresa adequar para seu regime tributário.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17F94F92-8949-4D8F-BA68-841CB8BB65AC}">
    <text>Base de Cálculo lucro real. Cada empresa adequar para seu regime tributário.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4B238D7B-F77E-4CCA-ADA4-77A259FBE138}">
    <text>Base de Cálculo lucro real. Cada empresa adequar para seu regime tributário.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8D455B6F-033B-4A52-AFAF-11B7F962BC0B}">
    <text>Base de Cálculo lucro real. Cada empresa adequar para seu regime tributário.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124" dT="2023-09-13T12:57:16.84" personId="{41EB15EE-B4DF-4F37-A8A7-ED88A2C1A66D}" id="{9C99FF53-0143-4282-AC69-0ED9C9C6A5F5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AD193"/>
  <sheetViews>
    <sheetView showGridLines="0" topLeftCell="A74" zoomScale="70" zoomScaleNormal="70" zoomScaleSheetLayoutView="75" workbookViewId="0">
      <selection activeCell="N87" sqref="N87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15.14062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341" t="s">
        <v>116</v>
      </c>
      <c r="B1" s="342"/>
      <c r="C1" s="342"/>
      <c r="D1" s="342"/>
      <c r="E1" s="342"/>
      <c r="F1" s="342"/>
      <c r="G1" s="342"/>
      <c r="H1" s="342"/>
      <c r="I1" s="342"/>
      <c r="J1" s="342"/>
      <c r="K1" s="343"/>
      <c r="M1" s="111"/>
    </row>
    <row r="2" spans="1:13" ht="21" customHeight="1" thickBot="1" x14ac:dyDescent="0.25">
      <c r="A2" s="344" t="s">
        <v>0</v>
      </c>
      <c r="B2" s="344"/>
      <c r="C2" s="344"/>
      <c r="D2" s="345" t="s">
        <v>159</v>
      </c>
      <c r="E2" s="345"/>
      <c r="F2" s="345"/>
      <c r="G2" s="345"/>
      <c r="H2" s="345"/>
      <c r="I2" s="345"/>
      <c r="J2" s="345"/>
      <c r="K2" s="345"/>
    </row>
    <row r="3" spans="1:13" ht="20.25" customHeight="1" thickBot="1" x14ac:dyDescent="0.25">
      <c r="A3" s="332" t="s">
        <v>1</v>
      </c>
      <c r="B3" s="332"/>
      <c r="C3" s="332"/>
      <c r="D3" s="346" t="s">
        <v>117</v>
      </c>
      <c r="E3" s="346"/>
      <c r="F3" s="346"/>
      <c r="G3" s="346"/>
      <c r="H3" s="346"/>
      <c r="I3" s="346"/>
      <c r="J3" s="346"/>
      <c r="K3" s="347"/>
    </row>
    <row r="4" spans="1:13" ht="21" customHeight="1" thickBot="1" x14ac:dyDescent="0.35">
      <c r="A4" s="348" t="s">
        <v>2</v>
      </c>
      <c r="B4" s="349"/>
      <c r="C4" s="349"/>
      <c r="D4" s="349"/>
      <c r="E4" s="349"/>
      <c r="F4" s="349"/>
      <c r="G4" s="349"/>
      <c r="H4" s="349"/>
      <c r="I4" s="349"/>
      <c r="J4" s="349"/>
      <c r="K4" s="350"/>
    </row>
    <row r="5" spans="1:13" ht="21" customHeight="1" thickBot="1" x14ac:dyDescent="0.3">
      <c r="A5" s="337" t="s">
        <v>138</v>
      </c>
      <c r="B5" s="338"/>
      <c r="C5" s="338"/>
      <c r="D5" s="338"/>
      <c r="E5" s="338"/>
      <c r="F5" s="338"/>
      <c r="G5" s="338"/>
      <c r="H5" s="338"/>
      <c r="I5" s="338"/>
      <c r="J5" s="338"/>
      <c r="K5" s="339"/>
    </row>
    <row r="6" spans="1:13" ht="15.75" x14ac:dyDescent="0.25">
      <c r="A6" s="340" t="s">
        <v>36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</row>
    <row r="7" spans="1:13" ht="20.25" customHeight="1" x14ac:dyDescent="0.2">
      <c r="A7" s="51" t="s">
        <v>3</v>
      </c>
      <c r="B7" s="304" t="s">
        <v>4</v>
      </c>
      <c r="C7" s="304"/>
      <c r="D7" s="304"/>
      <c r="E7" s="304"/>
      <c r="F7" s="304"/>
      <c r="G7" s="304"/>
      <c r="H7" s="304"/>
      <c r="I7" s="304"/>
      <c r="J7" s="304"/>
      <c r="K7" s="56"/>
    </row>
    <row r="8" spans="1:13" ht="21.75" customHeight="1" x14ac:dyDescent="0.2">
      <c r="A8" s="51" t="s">
        <v>5</v>
      </c>
      <c r="B8" s="304" t="s">
        <v>6</v>
      </c>
      <c r="C8" s="304"/>
      <c r="D8" s="304"/>
      <c r="E8" s="304"/>
      <c r="F8" s="304"/>
      <c r="G8" s="304"/>
      <c r="H8" s="304"/>
      <c r="I8" s="304"/>
      <c r="J8" s="304"/>
      <c r="K8" s="57" t="s">
        <v>113</v>
      </c>
    </row>
    <row r="9" spans="1:13" ht="20.25" customHeight="1" x14ac:dyDescent="0.2">
      <c r="A9" s="51" t="s">
        <v>7</v>
      </c>
      <c r="B9" s="304" t="s">
        <v>35</v>
      </c>
      <c r="C9" s="304"/>
      <c r="D9" s="304"/>
      <c r="E9" s="304"/>
      <c r="F9" s="304"/>
      <c r="G9" s="304"/>
      <c r="H9" s="304"/>
      <c r="I9" s="304"/>
      <c r="J9" s="304"/>
      <c r="K9" s="58" t="s">
        <v>150</v>
      </c>
    </row>
    <row r="10" spans="1:13" ht="20.25" customHeight="1" x14ac:dyDescent="0.2">
      <c r="A10" s="51" t="s">
        <v>22</v>
      </c>
      <c r="B10" s="304" t="s">
        <v>11</v>
      </c>
      <c r="C10" s="304"/>
      <c r="D10" s="304"/>
      <c r="E10" s="304"/>
      <c r="F10" s="304"/>
      <c r="G10" s="304"/>
      <c r="H10" s="304"/>
      <c r="I10" s="304"/>
      <c r="J10" s="304"/>
      <c r="K10" s="59">
        <v>60</v>
      </c>
    </row>
    <row r="11" spans="1:13" ht="15" customHeight="1" x14ac:dyDescent="0.2">
      <c r="A11" s="351"/>
      <c r="B11" s="352"/>
      <c r="C11" s="352"/>
      <c r="D11" s="352"/>
      <c r="E11" s="352"/>
      <c r="F11" s="352"/>
      <c r="G11" s="352"/>
      <c r="H11" s="352"/>
      <c r="I11" s="352"/>
      <c r="J11" s="352"/>
      <c r="K11" s="352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3" t="s">
        <v>37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5"/>
    </row>
    <row r="14" spans="1:13" ht="35.25" customHeight="1" thickBot="1" x14ac:dyDescent="0.25">
      <c r="A14" s="60">
        <v>1</v>
      </c>
      <c r="B14" s="333" t="s">
        <v>78</v>
      </c>
      <c r="C14" s="334"/>
      <c r="D14" s="334"/>
      <c r="E14" s="334"/>
      <c r="F14" s="353"/>
      <c r="G14" s="354" t="s">
        <v>79</v>
      </c>
      <c r="H14" s="334"/>
      <c r="I14" s="334"/>
      <c r="J14" s="355" t="s">
        <v>96</v>
      </c>
      <c r="K14" s="356"/>
    </row>
    <row r="15" spans="1:13" ht="21" customHeight="1" x14ac:dyDescent="0.2">
      <c r="A15" s="49" t="s">
        <v>3</v>
      </c>
      <c r="B15" s="336" t="s">
        <v>155</v>
      </c>
      <c r="C15" s="336"/>
      <c r="D15" s="336"/>
      <c r="E15" s="336"/>
      <c r="F15" s="336"/>
      <c r="G15" s="336" t="s">
        <v>135</v>
      </c>
      <c r="H15" s="336"/>
      <c r="I15" s="336"/>
      <c r="J15" s="336" t="s">
        <v>177</v>
      </c>
      <c r="K15" s="336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333" t="s">
        <v>38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5"/>
    </row>
    <row r="19" spans="1:12" ht="19.5" customHeight="1" x14ac:dyDescent="0.2">
      <c r="A19" s="69">
        <v>1</v>
      </c>
      <c r="B19" s="286" t="s">
        <v>80</v>
      </c>
      <c r="C19" s="286"/>
      <c r="D19" s="286"/>
      <c r="E19" s="286"/>
      <c r="F19" s="286"/>
      <c r="G19" s="286"/>
      <c r="H19" s="286"/>
      <c r="I19" s="286"/>
      <c r="J19" s="286"/>
      <c r="K19" s="119" t="s">
        <v>155</v>
      </c>
    </row>
    <row r="20" spans="1:12" ht="15" customHeight="1" x14ac:dyDescent="0.2">
      <c r="A20" s="51">
        <v>2</v>
      </c>
      <c r="B20" s="303" t="s">
        <v>39</v>
      </c>
      <c r="C20" s="303"/>
      <c r="D20" s="303"/>
      <c r="E20" s="303"/>
      <c r="F20" s="303"/>
      <c r="G20" s="303"/>
      <c r="H20" s="303"/>
      <c r="I20" s="303"/>
      <c r="J20" s="303"/>
      <c r="K20" s="52" t="s">
        <v>158</v>
      </c>
    </row>
    <row r="21" spans="1:12" ht="15" customHeight="1" x14ac:dyDescent="0.2">
      <c r="A21" s="51">
        <v>3</v>
      </c>
      <c r="B21" s="245" t="s">
        <v>81</v>
      </c>
      <c r="C21" s="246"/>
      <c r="D21" s="246"/>
      <c r="E21" s="246"/>
      <c r="F21" s="246"/>
      <c r="G21" s="246"/>
      <c r="H21" s="246"/>
      <c r="I21" s="246"/>
      <c r="J21" s="247"/>
      <c r="K21" s="53">
        <v>1821.97</v>
      </c>
    </row>
    <row r="22" spans="1:12" ht="15" customHeight="1" x14ac:dyDescent="0.2">
      <c r="A22" s="51">
        <v>4</v>
      </c>
      <c r="B22" s="304" t="s">
        <v>13</v>
      </c>
      <c r="C22" s="304"/>
      <c r="D22" s="304"/>
      <c r="E22" s="304"/>
      <c r="F22" s="304"/>
      <c r="G22" s="304"/>
      <c r="H22" s="304"/>
      <c r="I22" s="304"/>
      <c r="J22" s="303"/>
      <c r="K22" s="54" t="s">
        <v>155</v>
      </c>
    </row>
    <row r="23" spans="1:12" ht="20.25" customHeight="1" x14ac:dyDescent="0.2">
      <c r="A23" s="51">
        <v>5</v>
      </c>
      <c r="B23" s="304" t="s">
        <v>14</v>
      </c>
      <c r="C23" s="304"/>
      <c r="D23" s="304"/>
      <c r="E23" s="304"/>
      <c r="F23" s="304"/>
      <c r="G23" s="304"/>
      <c r="H23" s="304"/>
      <c r="I23" s="304"/>
      <c r="J23" s="30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70" t="s">
        <v>139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2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332" t="s">
        <v>53</v>
      </c>
      <c r="C27" s="332"/>
      <c r="D27" s="332"/>
      <c r="E27" s="332"/>
      <c r="F27" s="332"/>
      <c r="G27" s="332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309" t="s">
        <v>40</v>
      </c>
      <c r="C28" s="309"/>
      <c r="D28" s="309"/>
      <c r="E28" s="309"/>
      <c r="F28" s="309"/>
      <c r="G28" s="309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304" t="s">
        <v>41</v>
      </c>
      <c r="C29" s="304"/>
      <c r="D29" s="304"/>
      <c r="E29" s="304"/>
      <c r="F29" s="304"/>
      <c r="G29" s="304"/>
      <c r="H29" s="63">
        <v>1</v>
      </c>
      <c r="I29" s="66">
        <f>K21</f>
        <v>1821.97</v>
      </c>
      <c r="J29" s="64">
        <v>0.3</v>
      </c>
      <c r="K29" s="65">
        <f>+I29*H29*J29</f>
        <v>546.59100000000001</v>
      </c>
    </row>
    <row r="30" spans="1:12" ht="20.25" customHeight="1" x14ac:dyDescent="0.2">
      <c r="A30" s="51" t="s">
        <v>7</v>
      </c>
      <c r="B30" s="304" t="s">
        <v>42</v>
      </c>
      <c r="C30" s="304"/>
      <c r="D30" s="304"/>
      <c r="E30" s="304"/>
      <c r="F30" s="304"/>
      <c r="G30" s="304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305" t="s">
        <v>68</v>
      </c>
      <c r="C31" s="305"/>
      <c r="D31" s="305"/>
      <c r="E31" s="305"/>
      <c r="F31" s="305"/>
      <c r="G31" s="305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326" t="s">
        <v>29</v>
      </c>
      <c r="B32" s="327"/>
      <c r="C32" s="327"/>
      <c r="D32" s="327"/>
      <c r="E32" s="327"/>
      <c r="F32" s="327"/>
      <c r="G32" s="327"/>
      <c r="H32" s="327"/>
      <c r="I32" s="327"/>
      <c r="J32" s="328"/>
      <c r="K32" s="83">
        <f>SUM(K28:K31)</f>
        <v>2368.5610000000001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70" t="s">
        <v>50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2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329" t="s">
        <v>82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1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91" t="s">
        <v>60</v>
      </c>
      <c r="C38" s="292"/>
      <c r="D38" s="292"/>
      <c r="E38" s="292"/>
      <c r="F38" s="292"/>
      <c r="G38" s="292"/>
      <c r="H38" s="292"/>
      <c r="I38" s="293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309" t="s">
        <v>97</v>
      </c>
      <c r="C39" s="309"/>
      <c r="D39" s="309"/>
      <c r="E39" s="309"/>
      <c r="F39" s="309"/>
      <c r="G39" s="309"/>
      <c r="H39" s="309"/>
      <c r="I39" s="286"/>
      <c r="J39" s="87">
        <v>8.3299999999999999E-2</v>
      </c>
      <c r="K39" s="88">
        <f>ROUND(K$32*J39,2)</f>
        <v>197.3</v>
      </c>
    </row>
    <row r="40" spans="1:30" ht="20.25" customHeight="1" thickBot="1" x14ac:dyDescent="0.25">
      <c r="A40" s="78" t="s">
        <v>5</v>
      </c>
      <c r="B40" s="305" t="s">
        <v>110</v>
      </c>
      <c r="C40" s="305"/>
      <c r="D40" s="305"/>
      <c r="E40" s="305"/>
      <c r="F40" s="305"/>
      <c r="G40" s="305"/>
      <c r="H40" s="305"/>
      <c r="I40" s="305"/>
      <c r="J40" s="89">
        <v>0.121</v>
      </c>
      <c r="K40" s="90">
        <f>ROUND(K$32*J40,2)</f>
        <v>286.60000000000002</v>
      </c>
    </row>
    <row r="41" spans="1:30" ht="20.25" customHeight="1" thickBot="1" x14ac:dyDescent="0.25">
      <c r="A41" s="251" t="s">
        <v>63</v>
      </c>
      <c r="B41" s="252"/>
      <c r="C41" s="252"/>
      <c r="D41" s="252"/>
      <c r="E41" s="252"/>
      <c r="F41" s="252"/>
      <c r="G41" s="252"/>
      <c r="H41" s="252"/>
      <c r="I41" s="252"/>
      <c r="J41" s="253"/>
      <c r="K41" s="91">
        <f>SUM(K39:K40)</f>
        <v>483.90000000000003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321" t="s">
        <v>83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93" t="s">
        <v>140</v>
      </c>
      <c r="C45" s="293"/>
      <c r="D45" s="293"/>
      <c r="E45" s="293"/>
      <c r="F45" s="293"/>
      <c r="G45" s="293"/>
      <c r="H45" s="293"/>
      <c r="I45" s="293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86" t="s">
        <v>23</v>
      </c>
      <c r="C46" s="286"/>
      <c r="D46" s="286"/>
      <c r="E46" s="286"/>
      <c r="F46" s="286"/>
      <c r="G46" s="286"/>
      <c r="H46" s="286"/>
      <c r="I46" s="286"/>
      <c r="J46" s="97">
        <v>0.2</v>
      </c>
      <c r="K46" s="88">
        <f>ROUND(($K$32+$K$41)*J46,2)</f>
        <v>570.49</v>
      </c>
    </row>
    <row r="47" spans="1:30" ht="15.75" x14ac:dyDescent="0.2">
      <c r="A47" s="51" t="s">
        <v>5</v>
      </c>
      <c r="B47" s="303" t="s">
        <v>91</v>
      </c>
      <c r="C47" s="303"/>
      <c r="D47" s="303"/>
      <c r="E47" s="303"/>
      <c r="F47" s="303"/>
      <c r="G47" s="303"/>
      <c r="H47" s="303"/>
      <c r="I47" s="303"/>
      <c r="J47" s="96">
        <v>2.5000000000000001E-2</v>
      </c>
      <c r="K47" s="86">
        <f t="shared" ref="K47:K53" si="0">ROUND(($K$32+$K$41)*J47,2)</f>
        <v>71.31</v>
      </c>
    </row>
    <row r="48" spans="1:30" ht="15.75" x14ac:dyDescent="0.2">
      <c r="A48" s="51" t="s">
        <v>7</v>
      </c>
      <c r="B48" s="325" t="s">
        <v>191</v>
      </c>
      <c r="C48" s="325"/>
      <c r="D48" s="325"/>
      <c r="E48" s="325"/>
      <c r="F48" s="325"/>
      <c r="G48" s="325"/>
      <c r="H48" s="325"/>
      <c r="I48" s="325"/>
      <c r="J48" s="215">
        <f>1%*0.9191</f>
        <v>9.1910000000000013E-3</v>
      </c>
      <c r="K48" s="86">
        <f>ROUND(($K$32+$K$41)*J48,2)</f>
        <v>26.22</v>
      </c>
      <c r="O48" s="11"/>
    </row>
    <row r="49" spans="1:15" ht="15.75" x14ac:dyDescent="0.2">
      <c r="A49" s="51" t="s">
        <v>22</v>
      </c>
      <c r="B49" s="303" t="s">
        <v>92</v>
      </c>
      <c r="C49" s="303"/>
      <c r="D49" s="303"/>
      <c r="E49" s="303"/>
      <c r="F49" s="303"/>
      <c r="G49" s="303"/>
      <c r="H49" s="303"/>
      <c r="I49" s="303"/>
      <c r="J49" s="96">
        <v>1.4999999999999999E-2</v>
      </c>
      <c r="K49" s="86">
        <f t="shared" si="0"/>
        <v>42.79</v>
      </c>
    </row>
    <row r="50" spans="1:15" ht="15.75" x14ac:dyDescent="0.2">
      <c r="A50" s="51" t="s">
        <v>8</v>
      </c>
      <c r="B50" s="303" t="s">
        <v>93</v>
      </c>
      <c r="C50" s="303"/>
      <c r="D50" s="303"/>
      <c r="E50" s="303"/>
      <c r="F50" s="303"/>
      <c r="G50" s="303"/>
      <c r="H50" s="303"/>
      <c r="I50" s="303"/>
      <c r="J50" s="96">
        <v>0.01</v>
      </c>
      <c r="K50" s="86">
        <f t="shared" si="0"/>
        <v>28.52</v>
      </c>
    </row>
    <row r="51" spans="1:15" ht="15.75" x14ac:dyDescent="0.2">
      <c r="A51" s="51" t="s">
        <v>9</v>
      </c>
      <c r="B51" s="303" t="s">
        <v>94</v>
      </c>
      <c r="C51" s="303"/>
      <c r="D51" s="303"/>
      <c r="E51" s="303"/>
      <c r="F51" s="303"/>
      <c r="G51" s="303"/>
      <c r="H51" s="303"/>
      <c r="I51" s="303"/>
      <c r="J51" s="96">
        <v>6.0000000000000001E-3</v>
      </c>
      <c r="K51" s="86">
        <f t="shared" si="0"/>
        <v>17.11</v>
      </c>
      <c r="O51" s="11"/>
    </row>
    <row r="52" spans="1:15" ht="15.75" x14ac:dyDescent="0.2">
      <c r="A52" s="51" t="s">
        <v>10</v>
      </c>
      <c r="B52" s="303" t="s">
        <v>95</v>
      </c>
      <c r="C52" s="303"/>
      <c r="D52" s="303"/>
      <c r="E52" s="303"/>
      <c r="F52" s="303"/>
      <c r="G52" s="303"/>
      <c r="H52" s="303"/>
      <c r="I52" s="303"/>
      <c r="J52" s="96">
        <v>2E-3</v>
      </c>
      <c r="K52" s="86">
        <f t="shared" si="0"/>
        <v>5.7</v>
      </c>
    </row>
    <row r="53" spans="1:15" ht="16.5" thickBot="1" x14ac:dyDescent="0.25">
      <c r="A53" s="78" t="s">
        <v>25</v>
      </c>
      <c r="B53" s="310" t="s">
        <v>61</v>
      </c>
      <c r="C53" s="310"/>
      <c r="D53" s="310"/>
      <c r="E53" s="310"/>
      <c r="F53" s="310"/>
      <c r="G53" s="310"/>
      <c r="H53" s="310"/>
      <c r="I53" s="310"/>
      <c r="J53" s="98">
        <v>0.08</v>
      </c>
      <c r="K53" s="90">
        <f t="shared" si="0"/>
        <v>228.2</v>
      </c>
    </row>
    <row r="54" spans="1:15" ht="21.75" customHeight="1" thickBot="1" x14ac:dyDescent="0.25">
      <c r="A54" s="319" t="s">
        <v>62</v>
      </c>
      <c r="B54" s="320"/>
      <c r="C54" s="320"/>
      <c r="D54" s="320"/>
      <c r="E54" s="320"/>
      <c r="F54" s="320"/>
      <c r="G54" s="320"/>
      <c r="H54" s="320"/>
      <c r="I54" s="320"/>
      <c r="J54" s="99">
        <f>SUM(J46:J53)</f>
        <v>0.34719100000000003</v>
      </c>
      <c r="K54" s="100">
        <f>SUM(K46:K53)</f>
        <v>990.33999999999992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321" t="s">
        <v>98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3"/>
    </row>
    <row r="57" spans="1:15" ht="23.25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3.75" customHeight="1" thickBot="1" x14ac:dyDescent="0.3">
      <c r="A58" s="92" t="s">
        <v>45</v>
      </c>
      <c r="B58" s="291" t="s">
        <v>51</v>
      </c>
      <c r="C58" s="292"/>
      <c r="D58" s="292"/>
      <c r="E58" s="292"/>
      <c r="F58" s="29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324" t="s">
        <v>153</v>
      </c>
      <c r="C59" s="324"/>
      <c r="D59" s="324"/>
      <c r="E59" s="324"/>
      <c r="F59" s="324"/>
      <c r="G59" s="106">
        <v>3.85</v>
      </c>
      <c r="H59" s="107">
        <v>44</v>
      </c>
      <c r="I59" s="107">
        <v>1</v>
      </c>
      <c r="J59" s="97">
        <v>0.06</v>
      </c>
      <c r="K59" s="73">
        <v>5</v>
      </c>
      <c r="M59" s="113"/>
    </row>
    <row r="60" spans="1:15" ht="20.25" customHeight="1" x14ac:dyDescent="0.25">
      <c r="A60" s="51" t="s">
        <v>5</v>
      </c>
      <c r="B60" s="312" t="s">
        <v>154</v>
      </c>
      <c r="C60" s="312"/>
      <c r="D60" s="312"/>
      <c r="E60" s="312"/>
      <c r="F60" s="278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313" t="s">
        <v>217</v>
      </c>
      <c r="C61" s="313"/>
      <c r="D61" s="313"/>
      <c r="E61" s="313"/>
      <c r="F61" s="313"/>
      <c r="G61" s="177">
        <v>21.88</v>
      </c>
      <c r="H61" s="178">
        <v>1</v>
      </c>
      <c r="I61" s="178">
        <v>1</v>
      </c>
      <c r="J61" s="179">
        <v>0</v>
      </c>
      <c r="K61" s="180">
        <f t="shared" ref="K61:K62" si="1">ROUND((G61*H61*I61)-(G61*H61*I61*J61),2)</f>
        <v>21.88</v>
      </c>
      <c r="M61" s="113"/>
    </row>
    <row r="62" spans="1:15" ht="20.25" customHeight="1" thickBot="1" x14ac:dyDescent="0.25">
      <c r="A62" s="217" t="s">
        <v>22</v>
      </c>
      <c r="B62" s="314" t="s">
        <v>207</v>
      </c>
      <c r="C62" s="315"/>
      <c r="D62" s="315"/>
      <c r="E62" s="315"/>
      <c r="F62" s="316"/>
      <c r="G62" s="218">
        <v>1.1200000000000001</v>
      </c>
      <c r="H62" s="219">
        <v>1</v>
      </c>
      <c r="I62" s="219">
        <v>1</v>
      </c>
      <c r="J62" s="220">
        <v>0</v>
      </c>
      <c r="K62" s="221">
        <f t="shared" si="1"/>
        <v>1.1200000000000001</v>
      </c>
      <c r="M62" s="114"/>
    </row>
    <row r="63" spans="1:15" ht="20.25" customHeight="1" thickBot="1" x14ac:dyDescent="0.3">
      <c r="A63" s="317" t="s">
        <v>62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00">
        <f>ROUND(SUM(K59:K62),2)</f>
        <v>619.98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91" t="s">
        <v>46</v>
      </c>
      <c r="C67" s="292"/>
      <c r="D67" s="292"/>
      <c r="E67" s="292"/>
      <c r="F67" s="292"/>
      <c r="G67" s="292"/>
      <c r="H67" s="292"/>
      <c r="I67" s="292"/>
      <c r="J67" s="293"/>
      <c r="K67" s="105" t="s">
        <v>19</v>
      </c>
    </row>
    <row r="68" spans="1:14" ht="20.25" customHeight="1" x14ac:dyDescent="0.2">
      <c r="A68" s="69" t="s">
        <v>47</v>
      </c>
      <c r="B68" s="286" t="str">
        <f>B38</f>
        <v>13º (DÉCIMO TERCEIRO) SALÁRIO, FÉRIAS  E ADICIONAL DE FÉRIAS</v>
      </c>
      <c r="C68" s="286"/>
      <c r="D68" s="286"/>
      <c r="E68" s="286"/>
      <c r="F68" s="286"/>
      <c r="G68" s="286"/>
      <c r="H68" s="286"/>
      <c r="I68" s="286"/>
      <c r="J68" s="286"/>
      <c r="K68" s="73">
        <f>$K$41</f>
        <v>483.90000000000003</v>
      </c>
    </row>
    <row r="69" spans="1:14" ht="20.25" customHeight="1" x14ac:dyDescent="0.2">
      <c r="A69" s="51" t="s">
        <v>43</v>
      </c>
      <c r="B69" s="303" t="s">
        <v>85</v>
      </c>
      <c r="C69" s="303"/>
      <c r="D69" s="303"/>
      <c r="E69" s="303"/>
      <c r="F69" s="303"/>
      <c r="G69" s="303"/>
      <c r="H69" s="303"/>
      <c r="I69" s="303"/>
      <c r="J69" s="303"/>
      <c r="K69" s="65">
        <f>$K$54</f>
        <v>990.33999999999992</v>
      </c>
    </row>
    <row r="70" spans="1:14" ht="20.25" customHeight="1" thickBot="1" x14ac:dyDescent="0.25">
      <c r="A70" s="78" t="s">
        <v>45</v>
      </c>
      <c r="B70" s="310" t="s">
        <v>51</v>
      </c>
      <c r="C70" s="310"/>
      <c r="D70" s="310"/>
      <c r="E70" s="310"/>
      <c r="F70" s="310"/>
      <c r="G70" s="310"/>
      <c r="H70" s="310"/>
      <c r="I70" s="310"/>
      <c r="J70" s="310"/>
      <c r="K70" s="82">
        <f>$K$63</f>
        <v>619.98</v>
      </c>
    </row>
    <row r="71" spans="1:14" ht="20.25" customHeight="1" thickBot="1" x14ac:dyDescent="0.25">
      <c r="A71" s="251" t="s">
        <v>12</v>
      </c>
      <c r="B71" s="252"/>
      <c r="C71" s="252"/>
      <c r="D71" s="252"/>
      <c r="E71" s="252"/>
      <c r="F71" s="252"/>
      <c r="G71" s="252"/>
      <c r="H71" s="252"/>
      <c r="I71" s="252"/>
      <c r="J71" s="311"/>
      <c r="K71" s="120">
        <f>SUM(K68:K70)</f>
        <v>2094.2200000000003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70" t="s">
        <v>49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2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91" t="s">
        <v>70</v>
      </c>
      <c r="C75" s="292"/>
      <c r="D75" s="292"/>
      <c r="E75" s="292"/>
      <c r="F75" s="292"/>
      <c r="G75" s="292"/>
      <c r="H75" s="292"/>
      <c r="I75" s="293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86" t="s">
        <v>30</v>
      </c>
      <c r="C76" s="286"/>
      <c r="D76" s="286"/>
      <c r="E76" s="286"/>
      <c r="F76" s="286"/>
      <c r="G76" s="286"/>
      <c r="H76" s="286"/>
      <c r="I76" s="286"/>
      <c r="J76" s="226">
        <v>1E-4</v>
      </c>
      <c r="K76" s="234">
        <f>((K32+K41+K53+K70)*J76)</f>
        <v>0.37006410000000001</v>
      </c>
      <c r="L76" t="s">
        <v>219</v>
      </c>
      <c r="N76" s="12"/>
    </row>
    <row r="77" spans="1:14" ht="20.25" customHeight="1" x14ac:dyDescent="0.2">
      <c r="A77" s="155" t="s">
        <v>5</v>
      </c>
      <c r="B77" s="303" t="s">
        <v>69</v>
      </c>
      <c r="C77" s="303"/>
      <c r="D77" s="303"/>
      <c r="E77" s="303"/>
      <c r="F77" s="303"/>
      <c r="G77" s="303"/>
      <c r="H77" s="303"/>
      <c r="I77" s="303"/>
      <c r="J77" s="227">
        <f>J53</f>
        <v>0.08</v>
      </c>
      <c r="K77" s="235">
        <f>K76*J77</f>
        <v>2.9605128000000001E-2</v>
      </c>
    </row>
    <row r="78" spans="1:14" ht="20.25" customHeight="1" x14ac:dyDescent="0.2">
      <c r="A78" s="51" t="s">
        <v>7</v>
      </c>
      <c r="B78" s="245" t="s">
        <v>119</v>
      </c>
      <c r="C78" s="246"/>
      <c r="D78" s="246"/>
      <c r="E78" s="246"/>
      <c r="F78" s="246"/>
      <c r="G78" s="246"/>
      <c r="H78" s="246"/>
      <c r="I78" s="247"/>
      <c r="J78" s="228">
        <v>0.02</v>
      </c>
      <c r="K78" s="236">
        <f>(K41+K32)*J78</f>
        <v>57.049220000000005</v>
      </c>
    </row>
    <row r="79" spans="1:14" ht="20.25" customHeight="1" x14ac:dyDescent="0.2">
      <c r="A79" s="51" t="s">
        <v>22</v>
      </c>
      <c r="B79" s="303" t="s">
        <v>71</v>
      </c>
      <c r="C79" s="303"/>
      <c r="D79" s="303"/>
      <c r="E79" s="303"/>
      <c r="F79" s="303"/>
      <c r="G79" s="303"/>
      <c r="H79" s="303"/>
      <c r="I79" s="303"/>
      <c r="J79" s="228">
        <v>1E-4</v>
      </c>
      <c r="K79" s="236">
        <f>((K32+K71)*J79)</f>
        <v>0.44627810000000012</v>
      </c>
      <c r="L79" t="s">
        <v>220</v>
      </c>
    </row>
    <row r="80" spans="1:14" ht="19.5" customHeight="1" x14ac:dyDescent="0.2">
      <c r="A80" s="51" t="s">
        <v>8</v>
      </c>
      <c r="B80" s="303" t="s">
        <v>86</v>
      </c>
      <c r="C80" s="303"/>
      <c r="D80" s="303"/>
      <c r="E80" s="303"/>
      <c r="F80" s="303"/>
      <c r="G80" s="303"/>
      <c r="H80" s="303"/>
      <c r="I80" s="303"/>
      <c r="J80" s="228">
        <f>J54</f>
        <v>0.34719100000000003</v>
      </c>
      <c r="K80" s="236">
        <f>J80*K79</f>
        <v>0.15494373981710005</v>
      </c>
    </row>
    <row r="81" spans="1:15" ht="20.25" customHeight="1" thickBot="1" x14ac:dyDescent="0.25">
      <c r="A81" s="78" t="s">
        <v>9</v>
      </c>
      <c r="B81" s="248" t="s">
        <v>134</v>
      </c>
      <c r="C81" s="249"/>
      <c r="D81" s="249"/>
      <c r="E81" s="249"/>
      <c r="F81" s="249"/>
      <c r="G81" s="249"/>
      <c r="H81" s="249"/>
      <c r="I81" s="250"/>
      <c r="J81" s="229">
        <v>0.02</v>
      </c>
      <c r="K81" s="237">
        <f>ROUND((K32+K41)*J81,2)</f>
        <v>57.05</v>
      </c>
    </row>
    <row r="82" spans="1:15" ht="20.25" customHeight="1" thickBot="1" x14ac:dyDescent="0.25">
      <c r="A82" s="251" t="s">
        <v>62</v>
      </c>
      <c r="B82" s="252"/>
      <c r="C82" s="252"/>
      <c r="D82" s="252"/>
      <c r="E82" s="252"/>
      <c r="F82" s="252"/>
      <c r="G82" s="252"/>
      <c r="H82" s="252"/>
      <c r="I82" s="253"/>
      <c r="J82" s="123">
        <f>SUM(J76:J81)</f>
        <v>0.46739100000000006</v>
      </c>
      <c r="K82" s="124">
        <f>ROUND(SUM(K76:K81),2)</f>
        <v>115.1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1"/>
      <c r="K83" s="132"/>
    </row>
    <row r="84" spans="1:15" ht="32.25" customHeight="1" thickBot="1" x14ac:dyDescent="0.25">
      <c r="A84" s="254" t="s">
        <v>87</v>
      </c>
      <c r="B84" s="255"/>
      <c r="C84" s="255"/>
      <c r="D84" s="255"/>
      <c r="E84" s="255"/>
      <c r="F84" s="255"/>
      <c r="G84" s="255"/>
      <c r="H84" s="255"/>
      <c r="I84" s="255"/>
      <c r="J84" s="255"/>
      <c r="K84" s="256"/>
      <c r="O84" s="11"/>
    </row>
    <row r="85" spans="1:15" ht="20.25" customHeight="1" thickBot="1" x14ac:dyDescent="0.2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M87" s="10"/>
      <c r="O87" s="11"/>
    </row>
    <row r="88" spans="1:15" s="2" customFormat="1" ht="20.25" customHeight="1" thickBot="1" x14ac:dyDescent="0.25">
      <c r="A88" s="92" t="s">
        <v>28</v>
      </c>
      <c r="B88" s="292" t="s">
        <v>64</v>
      </c>
      <c r="C88" s="292"/>
      <c r="D88" s="292"/>
      <c r="E88" s="292"/>
      <c r="F88" s="292"/>
      <c r="G88" s="292"/>
      <c r="H88" s="292"/>
      <c r="I88" s="29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309" t="s">
        <v>65</v>
      </c>
      <c r="C89" s="309"/>
      <c r="D89" s="309"/>
      <c r="E89" s="309"/>
      <c r="F89" s="309"/>
      <c r="G89" s="309"/>
      <c r="H89" s="309"/>
      <c r="I89" s="286"/>
      <c r="J89" s="122">
        <v>1E-4</v>
      </c>
      <c r="K89" s="88">
        <f t="shared" ref="K89:K94" si="2">ROUND(($K$32+$K$71+$K$82)*J89,2)</f>
        <v>0.46</v>
      </c>
      <c r="L89" t="s">
        <v>221</v>
      </c>
      <c r="M89" s="10"/>
      <c r="O89" s="11"/>
    </row>
    <row r="90" spans="1:15" s="2" customFormat="1" ht="20.25" customHeight="1" x14ac:dyDescent="0.2">
      <c r="A90" s="51" t="s">
        <v>5</v>
      </c>
      <c r="B90" s="304" t="s">
        <v>144</v>
      </c>
      <c r="C90" s="304"/>
      <c r="D90" s="304"/>
      <c r="E90" s="304"/>
      <c r="F90" s="304"/>
      <c r="G90" s="304"/>
      <c r="H90" s="304"/>
      <c r="I90" s="304"/>
      <c r="J90" s="121">
        <v>1E-4</v>
      </c>
      <c r="K90" s="86">
        <f t="shared" si="2"/>
        <v>0.46</v>
      </c>
      <c r="L90" t="s">
        <v>221</v>
      </c>
      <c r="M90" s="10"/>
    </row>
    <row r="91" spans="1:15" s="2" customFormat="1" ht="20.25" customHeight="1" x14ac:dyDescent="0.2">
      <c r="A91" s="51" t="s">
        <v>7</v>
      </c>
      <c r="B91" s="304" t="s">
        <v>66</v>
      </c>
      <c r="C91" s="304"/>
      <c r="D91" s="304"/>
      <c r="E91" s="304"/>
      <c r="F91" s="304"/>
      <c r="G91" s="304"/>
      <c r="H91" s="304"/>
      <c r="I91" s="304"/>
      <c r="J91" s="121">
        <v>1E-4</v>
      </c>
      <c r="K91" s="86">
        <f t="shared" si="2"/>
        <v>0.46</v>
      </c>
      <c r="L91" t="s">
        <v>221</v>
      </c>
      <c r="M91" s="10"/>
    </row>
    <row r="92" spans="1:15" s="2" customFormat="1" ht="20.25" customHeight="1" x14ac:dyDescent="0.2">
      <c r="A92" s="51" t="s">
        <v>22</v>
      </c>
      <c r="B92" s="304" t="s">
        <v>112</v>
      </c>
      <c r="C92" s="304"/>
      <c r="D92" s="304"/>
      <c r="E92" s="304"/>
      <c r="F92" s="304"/>
      <c r="G92" s="304"/>
      <c r="H92" s="304"/>
      <c r="I92" s="304"/>
      <c r="J92" s="121">
        <v>1E-4</v>
      </c>
      <c r="K92" s="86">
        <f t="shared" si="2"/>
        <v>0.46</v>
      </c>
      <c r="L92" t="s">
        <v>221</v>
      </c>
      <c r="M92" s="10"/>
    </row>
    <row r="93" spans="1:15" s="2" customFormat="1" ht="20.25" customHeight="1" x14ac:dyDescent="0.2">
      <c r="A93" s="51" t="s">
        <v>8</v>
      </c>
      <c r="B93" s="304" t="s">
        <v>145</v>
      </c>
      <c r="C93" s="304"/>
      <c r="D93" s="304"/>
      <c r="E93" s="304"/>
      <c r="F93" s="304"/>
      <c r="G93" s="304"/>
      <c r="H93" s="304"/>
      <c r="I93" s="304"/>
      <c r="J93" s="121">
        <v>1E-4</v>
      </c>
      <c r="K93" s="86">
        <f t="shared" si="2"/>
        <v>0.46</v>
      </c>
      <c r="L93" t="s">
        <v>221</v>
      </c>
      <c r="M93" s="10"/>
    </row>
    <row r="94" spans="1:15" s="2" customFormat="1" ht="20.25" customHeight="1" thickBot="1" x14ac:dyDescent="0.25">
      <c r="A94" s="78" t="s">
        <v>9</v>
      </c>
      <c r="B94" s="305" t="s">
        <v>67</v>
      </c>
      <c r="C94" s="305"/>
      <c r="D94" s="305"/>
      <c r="E94" s="305"/>
      <c r="F94" s="305"/>
      <c r="G94" s="305"/>
      <c r="H94" s="305"/>
      <c r="I94" s="305"/>
      <c r="J94" s="135"/>
      <c r="K94" s="90">
        <f t="shared" si="2"/>
        <v>0</v>
      </c>
      <c r="M94" s="10"/>
    </row>
    <row r="95" spans="1:15" s="2" customFormat="1" ht="20.25" customHeight="1" thickBot="1" x14ac:dyDescent="0.25">
      <c r="A95" s="251" t="s">
        <v>12</v>
      </c>
      <c r="B95" s="252"/>
      <c r="C95" s="252"/>
      <c r="D95" s="252"/>
      <c r="E95" s="252"/>
      <c r="F95" s="252"/>
      <c r="G95" s="252"/>
      <c r="H95" s="252"/>
      <c r="I95" s="252"/>
      <c r="J95" s="253"/>
      <c r="K95" s="91">
        <f>SUM(K89:K94)</f>
        <v>2.3000000000000003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288" t="s">
        <v>88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90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91" t="s">
        <v>73</v>
      </c>
      <c r="C99" s="292"/>
      <c r="D99" s="292"/>
      <c r="E99" s="292"/>
      <c r="F99" s="292"/>
      <c r="G99" s="292"/>
      <c r="H99" s="292"/>
      <c r="I99" s="293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294" t="s">
        <v>74</v>
      </c>
      <c r="C100" s="295"/>
      <c r="D100" s="295"/>
      <c r="E100" s="295"/>
      <c r="F100" s="295"/>
      <c r="G100" s="295"/>
      <c r="H100" s="295"/>
      <c r="I100" s="296"/>
      <c r="J100" s="7">
        <v>0</v>
      </c>
      <c r="K100" s="130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36"/>
      <c r="K101" s="137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39">
        <v>4</v>
      </c>
      <c r="B104" s="300" t="s">
        <v>76</v>
      </c>
      <c r="C104" s="301"/>
      <c r="D104" s="301"/>
      <c r="E104" s="301"/>
      <c r="F104" s="301"/>
      <c r="G104" s="301"/>
      <c r="H104" s="301"/>
      <c r="I104" s="301"/>
      <c r="J104" s="302"/>
      <c r="K104" s="140" t="s">
        <v>19</v>
      </c>
      <c r="M104" s="10"/>
    </row>
    <row r="105" spans="1:15" s="2" customFormat="1" ht="20.25" customHeight="1" thickBot="1" x14ac:dyDescent="0.25">
      <c r="A105" s="51" t="s">
        <v>28</v>
      </c>
      <c r="B105" s="303" t="s">
        <v>64</v>
      </c>
      <c r="C105" s="303"/>
      <c r="D105" s="303"/>
      <c r="E105" s="303"/>
      <c r="F105" s="303"/>
      <c r="G105" s="303"/>
      <c r="H105" s="303"/>
      <c r="I105" s="303"/>
      <c r="J105" s="303"/>
      <c r="K105" s="65">
        <f>$K$95</f>
        <v>2.3000000000000003</v>
      </c>
      <c r="M105" s="10"/>
    </row>
    <row r="106" spans="1:15" s="2" customFormat="1" ht="20.25" customHeight="1" thickBot="1" x14ac:dyDescent="0.25">
      <c r="A106" s="251" t="s">
        <v>12</v>
      </c>
      <c r="B106" s="252"/>
      <c r="C106" s="252"/>
      <c r="D106" s="252"/>
      <c r="E106" s="252"/>
      <c r="F106" s="252"/>
      <c r="G106" s="252"/>
      <c r="H106" s="252"/>
      <c r="I106" s="252"/>
      <c r="J106" s="253"/>
      <c r="K106" s="91">
        <f>SUM(K105:K105)</f>
        <v>2.3000000000000003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70" t="s">
        <v>48</v>
      </c>
      <c r="B108" s="271"/>
      <c r="C108" s="271"/>
      <c r="D108" s="271"/>
      <c r="E108" s="271"/>
      <c r="F108" s="271"/>
      <c r="G108" s="271"/>
      <c r="H108" s="271"/>
      <c r="I108" s="271"/>
      <c r="J108" s="271"/>
      <c r="K108" s="272"/>
      <c r="M108" s="10"/>
    </row>
    <row r="109" spans="1:15" s="2" customFormat="1" ht="20.25" customHeight="1" thickBo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M109" s="10"/>
    </row>
    <row r="110" spans="1:15" s="2" customFormat="1" ht="20.25" customHeight="1" thickBot="1" x14ac:dyDescent="0.25">
      <c r="A110" s="145">
        <v>5</v>
      </c>
      <c r="B110" s="281" t="s">
        <v>33</v>
      </c>
      <c r="C110" s="282"/>
      <c r="D110" s="282"/>
      <c r="E110" s="282"/>
      <c r="F110" s="283"/>
      <c r="G110" s="284" t="s">
        <v>102</v>
      </c>
      <c r="H110" s="285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04" t="s">
        <v>3</v>
      </c>
      <c r="B111" s="286" t="s">
        <v>136</v>
      </c>
      <c r="C111" s="286"/>
      <c r="D111" s="286"/>
      <c r="E111" s="286"/>
      <c r="F111" s="286"/>
      <c r="G111" s="287">
        <f>'UNIFORME GERAL'!G9</f>
        <v>3.33</v>
      </c>
      <c r="H111" s="287"/>
      <c r="I111" s="107"/>
      <c r="J111" s="205"/>
      <c r="K111" s="206">
        <f>G111</f>
        <v>3.33</v>
      </c>
      <c r="M111" s="277"/>
      <c r="N111" s="277"/>
      <c r="O111" s="277"/>
    </row>
    <row r="112" spans="1:15" s="2" customFormat="1" ht="20.25" customHeight="1" x14ac:dyDescent="0.2">
      <c r="A112" s="155" t="s">
        <v>5</v>
      </c>
      <c r="B112" s="278" t="s">
        <v>26</v>
      </c>
      <c r="C112" s="278"/>
      <c r="D112" s="278"/>
      <c r="E112" s="278"/>
      <c r="F112" s="278"/>
      <c r="G112" s="269">
        <v>0</v>
      </c>
      <c r="H112" s="269"/>
      <c r="I112" s="109"/>
      <c r="J112" s="175"/>
      <c r="K112" s="176">
        <f>G112-J112</f>
        <v>0</v>
      </c>
      <c r="M112" s="279"/>
      <c r="N112" s="279"/>
      <c r="O112" s="279"/>
    </row>
    <row r="113" spans="1:19" s="2" customFormat="1" ht="20.25" customHeight="1" x14ac:dyDescent="0.2">
      <c r="A113" s="155" t="s">
        <v>7</v>
      </c>
      <c r="B113" s="278" t="s">
        <v>27</v>
      </c>
      <c r="C113" s="278"/>
      <c r="D113" s="278"/>
      <c r="E113" s="278"/>
      <c r="F113" s="278"/>
      <c r="G113" s="269">
        <f>'EQUIPAMENTOS '!G5</f>
        <v>2.58</v>
      </c>
      <c r="H113" s="269"/>
      <c r="I113" s="109"/>
      <c r="J113" s="175"/>
      <c r="K113" s="176">
        <f>G113</f>
        <v>2.58</v>
      </c>
      <c r="M113" s="280"/>
      <c r="N113" s="280"/>
      <c r="O113" s="280"/>
    </row>
    <row r="114" spans="1:19" s="2" customFormat="1" ht="20.25" customHeight="1" thickBot="1" x14ac:dyDescent="0.25">
      <c r="A114" s="160" t="s">
        <v>22</v>
      </c>
      <c r="B114" s="268" t="s">
        <v>126</v>
      </c>
      <c r="C114" s="268"/>
      <c r="D114" s="268"/>
      <c r="E114" s="268"/>
      <c r="F114" s="268"/>
      <c r="G114" s="269" t="s">
        <v>206</v>
      </c>
      <c r="H114" s="269"/>
      <c r="I114" s="201"/>
      <c r="J114" s="202"/>
      <c r="K114" s="203" t="str">
        <f>G114</f>
        <v>-</v>
      </c>
      <c r="M114" s="10"/>
    </row>
    <row r="115" spans="1:19" s="2" customFormat="1" ht="20.25" customHeight="1" thickBot="1" x14ac:dyDescent="0.25">
      <c r="A115" s="251" t="s">
        <v>12</v>
      </c>
      <c r="B115" s="252"/>
      <c r="C115" s="252"/>
      <c r="D115" s="252"/>
      <c r="E115" s="252"/>
      <c r="F115" s="252"/>
      <c r="G115" s="252"/>
      <c r="H115" s="252"/>
      <c r="I115" s="252"/>
      <c r="J115" s="253"/>
      <c r="K115" s="91">
        <f>ROUND(SUM(K111:K114),2)</f>
        <v>5.91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70" t="s">
        <v>52</v>
      </c>
      <c r="B117" s="271"/>
      <c r="C117" s="271"/>
      <c r="D117" s="271"/>
      <c r="E117" s="271"/>
      <c r="F117" s="271"/>
      <c r="G117" s="271"/>
      <c r="H117" s="271"/>
      <c r="I117" s="271"/>
      <c r="J117" s="271"/>
      <c r="K117" s="272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1">
        <v>6</v>
      </c>
      <c r="B119" s="273" t="s">
        <v>127</v>
      </c>
      <c r="C119" s="273"/>
      <c r="D119" s="273"/>
      <c r="E119" s="273"/>
      <c r="F119" s="273"/>
      <c r="G119" s="273"/>
      <c r="H119" s="273"/>
      <c r="I119" s="273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274" t="s">
        <v>101</v>
      </c>
      <c r="B120" s="275"/>
      <c r="C120" s="275"/>
      <c r="D120" s="275"/>
      <c r="E120" s="275"/>
      <c r="F120" s="275"/>
      <c r="G120" s="275"/>
      <c r="H120" s="275"/>
      <c r="I120" s="275"/>
      <c r="J120" s="276"/>
      <c r="K120" s="153">
        <f>K138</f>
        <v>4586.0910000000013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257" t="s">
        <v>31</v>
      </c>
      <c r="C121" s="258"/>
      <c r="D121" s="258"/>
      <c r="E121" s="258"/>
      <c r="F121" s="258"/>
      <c r="G121" s="258"/>
      <c r="H121" s="258"/>
      <c r="I121" s="259"/>
      <c r="J121" s="156">
        <v>4.9249999999999997E-3</v>
      </c>
      <c r="K121" s="210">
        <f>K120*J121</f>
        <v>22.586498175000006</v>
      </c>
      <c r="L121" s="2">
        <f>'RESUMO COMPLETO'!L3-'RESUMO COMPLETO'!K3</f>
        <v>-304494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260" t="s">
        <v>89</v>
      </c>
      <c r="C122" s="261"/>
      <c r="D122" s="261"/>
      <c r="E122" s="261"/>
      <c r="F122" s="261"/>
      <c r="G122" s="261"/>
      <c r="H122" s="261"/>
      <c r="I122" s="262"/>
      <c r="J122" s="157">
        <v>5.6030000000000003E-3</v>
      </c>
      <c r="K122" s="211">
        <f>ROUND((K120*J122),2)</f>
        <v>25.7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263" t="s">
        <v>120</v>
      </c>
      <c r="B123" s="264"/>
      <c r="C123" s="264"/>
      <c r="D123" s="264"/>
      <c r="E123" s="264"/>
      <c r="F123" s="264"/>
      <c r="G123" s="264" t="s">
        <v>121</v>
      </c>
      <c r="H123" s="264"/>
      <c r="I123" s="264"/>
      <c r="J123" s="265"/>
      <c r="K123" s="212">
        <f>SUM(K120:K122)</f>
        <v>4634.3774981750012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266" t="s">
        <v>122</v>
      </c>
      <c r="C124" s="267"/>
      <c r="D124" s="267"/>
      <c r="E124" s="267"/>
      <c r="F124" s="267"/>
      <c r="G124" s="267"/>
      <c r="H124" s="267"/>
      <c r="I124" s="158">
        <f>SUM(J125:J127)*100</f>
        <v>8.6499999999999986</v>
      </c>
      <c r="J124" s="159">
        <f>ROUND((100-I124)/100,2)</f>
        <v>0.91</v>
      </c>
      <c r="K124" s="213">
        <f>SUM(K123/J124)</f>
        <v>5092.7225254670338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5"/>
      <c r="B125" s="245" t="s">
        <v>105</v>
      </c>
      <c r="C125" s="246"/>
      <c r="D125" s="246"/>
      <c r="E125" s="246"/>
      <c r="F125" s="246"/>
      <c r="G125" s="246"/>
      <c r="H125" s="246"/>
      <c r="I125" s="247"/>
      <c r="J125" s="154">
        <v>6.4999999999999997E-3</v>
      </c>
      <c r="K125" s="211">
        <f>ROUND((J125*K124),2)</f>
        <v>33.1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5"/>
      <c r="B126" s="245" t="s">
        <v>106</v>
      </c>
      <c r="C126" s="246"/>
      <c r="D126" s="246"/>
      <c r="E126" s="246"/>
      <c r="F126" s="246"/>
      <c r="G126" s="246"/>
      <c r="H126" s="246"/>
      <c r="I126" s="247"/>
      <c r="J126" s="154">
        <v>0.03</v>
      </c>
      <c r="K126" s="211">
        <f>ROUND((J126*K124),2)</f>
        <v>152.78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0"/>
      <c r="B127" s="248" t="s">
        <v>104</v>
      </c>
      <c r="C127" s="249"/>
      <c r="D127" s="249"/>
      <c r="E127" s="249"/>
      <c r="F127" s="249"/>
      <c r="G127" s="249"/>
      <c r="H127" s="249"/>
      <c r="I127" s="250"/>
      <c r="J127" s="157">
        <v>0.05</v>
      </c>
      <c r="K127" s="214">
        <f>ROUND((J127*K124),2)</f>
        <v>254.64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51" t="s">
        <v>12</v>
      </c>
      <c r="B128" s="252"/>
      <c r="C128" s="252"/>
      <c r="D128" s="252"/>
      <c r="E128" s="252"/>
      <c r="F128" s="252"/>
      <c r="G128" s="252"/>
      <c r="H128" s="252"/>
      <c r="I128" s="252"/>
      <c r="J128" s="253"/>
      <c r="K128" s="181">
        <f>ROUND(SUM(K125:K127,K121:K122),2)</f>
        <v>488.81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1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254" t="s">
        <v>90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6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2"/>
      <c r="B131" s="163"/>
      <c r="C131" s="163"/>
      <c r="D131" s="163"/>
      <c r="E131" s="163"/>
      <c r="F131" s="163"/>
      <c r="G131" s="163"/>
      <c r="H131" s="163"/>
      <c r="I131" s="163"/>
      <c r="J131" s="163"/>
      <c r="K131" s="164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5"/>
      <c r="B132" s="146" t="s">
        <v>59</v>
      </c>
      <c r="C132" s="147"/>
      <c r="D132" s="148"/>
      <c r="E132" s="148"/>
      <c r="F132" s="148"/>
      <c r="G132" s="148"/>
      <c r="H132" s="148"/>
      <c r="I132" s="148"/>
      <c r="J132" s="148"/>
      <c r="K132" s="149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2" t="s">
        <v>3</v>
      </c>
      <c r="B133" s="240" t="s">
        <v>54</v>
      </c>
      <c r="C133" s="241"/>
      <c r="D133" s="241"/>
      <c r="E133" s="241"/>
      <c r="F133" s="241"/>
      <c r="G133" s="241"/>
      <c r="H133" s="241"/>
      <c r="I133" s="241"/>
      <c r="J133" s="242"/>
      <c r="K133" s="143">
        <f>K32</f>
        <v>2368.5610000000001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4" t="s">
        <v>5</v>
      </c>
      <c r="B134" s="240" t="s">
        <v>55</v>
      </c>
      <c r="C134" s="241"/>
      <c r="D134" s="241"/>
      <c r="E134" s="241"/>
      <c r="F134" s="241"/>
      <c r="G134" s="241"/>
      <c r="H134" s="241"/>
      <c r="I134" s="241"/>
      <c r="J134" s="241"/>
      <c r="K134" s="6">
        <f>K71</f>
        <v>2094.2200000000003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4" t="s">
        <v>7</v>
      </c>
      <c r="B135" s="240" t="s">
        <v>49</v>
      </c>
      <c r="C135" s="241"/>
      <c r="D135" s="241"/>
      <c r="E135" s="241"/>
      <c r="F135" s="241"/>
      <c r="G135" s="241"/>
      <c r="H135" s="241"/>
      <c r="I135" s="241"/>
      <c r="J135" s="242"/>
      <c r="K135" s="138">
        <f>K82</f>
        <v>115.1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4" t="s">
        <v>22</v>
      </c>
      <c r="B136" s="240" t="s">
        <v>56</v>
      </c>
      <c r="C136" s="241"/>
      <c r="D136" s="241"/>
      <c r="E136" s="241"/>
      <c r="F136" s="241"/>
      <c r="G136" s="241"/>
      <c r="H136" s="241"/>
      <c r="I136" s="241"/>
      <c r="J136" s="242"/>
      <c r="K136" s="138">
        <f>K106</f>
        <v>2.3000000000000003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4" t="s">
        <v>8</v>
      </c>
      <c r="B137" s="240" t="s">
        <v>48</v>
      </c>
      <c r="C137" s="241"/>
      <c r="D137" s="241"/>
      <c r="E137" s="241"/>
      <c r="F137" s="241"/>
      <c r="G137" s="241"/>
      <c r="H137" s="241"/>
      <c r="I137" s="241"/>
      <c r="J137" s="242"/>
      <c r="K137" s="138">
        <f>K115</f>
        <v>5.91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0"/>
      <c r="B138" s="243" t="s">
        <v>57</v>
      </c>
      <c r="C138" s="244"/>
      <c r="D138" s="244"/>
      <c r="E138" s="244"/>
      <c r="F138" s="244"/>
      <c r="G138" s="244"/>
      <c r="H138" s="244"/>
      <c r="I138" s="244"/>
      <c r="J138" s="151"/>
      <c r="K138" s="152">
        <f>SUM(K133:K137)</f>
        <v>4586.0910000000013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4" t="s">
        <v>9</v>
      </c>
      <c r="B139" s="240" t="s">
        <v>52</v>
      </c>
      <c r="C139" s="241"/>
      <c r="D139" s="241"/>
      <c r="E139" s="241"/>
      <c r="F139" s="241"/>
      <c r="G139" s="241"/>
      <c r="H139" s="241"/>
      <c r="I139" s="241"/>
      <c r="J139" s="242"/>
      <c r="K139" s="143">
        <f>$K$128</f>
        <v>488.81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244" t="s">
        <v>58</v>
      </c>
      <c r="C140" s="244"/>
      <c r="D140" s="244"/>
      <c r="E140" s="244"/>
      <c r="F140" s="244"/>
      <c r="G140" s="244"/>
      <c r="H140" s="244"/>
      <c r="I140" s="244"/>
      <c r="J140" s="207"/>
      <c r="K140" s="208">
        <f>ROUND(SUM(K139+K138),2)</f>
        <v>5074.8999999999996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67:J67"/>
    <mergeCell ref="B68:J68"/>
    <mergeCell ref="B69:J69"/>
    <mergeCell ref="B70:J70"/>
    <mergeCell ref="A71:J71"/>
    <mergeCell ref="A73:K73"/>
    <mergeCell ref="B60:F60"/>
    <mergeCell ref="B61:F61"/>
    <mergeCell ref="B62:F62"/>
    <mergeCell ref="A63:J63"/>
    <mergeCell ref="A65:K65"/>
    <mergeCell ref="B81:I81"/>
    <mergeCell ref="A82:I82"/>
    <mergeCell ref="A84:K84"/>
    <mergeCell ref="A86:K86"/>
    <mergeCell ref="B88:I88"/>
    <mergeCell ref="B89:I89"/>
    <mergeCell ref="B75:I75"/>
    <mergeCell ref="B76:I76"/>
    <mergeCell ref="B77:I77"/>
    <mergeCell ref="B78:I78"/>
    <mergeCell ref="B79:I79"/>
    <mergeCell ref="B80:I80"/>
    <mergeCell ref="A97:K97"/>
    <mergeCell ref="B99:I99"/>
    <mergeCell ref="B100:I100"/>
    <mergeCell ref="A102:K102"/>
    <mergeCell ref="B104:J104"/>
    <mergeCell ref="B105:J105"/>
    <mergeCell ref="B90:I90"/>
    <mergeCell ref="B91:I91"/>
    <mergeCell ref="B92:I92"/>
    <mergeCell ref="B93:I93"/>
    <mergeCell ref="B94:I94"/>
    <mergeCell ref="A95:J95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"/>
  <sheetViews>
    <sheetView topLeftCell="A2" workbookViewId="0">
      <selection activeCell="A8" sqref="A8:F8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7" customFormat="1" x14ac:dyDescent="0.2">
      <c r="A1" s="364" t="s">
        <v>2</v>
      </c>
      <c r="B1" s="364"/>
      <c r="C1" s="364"/>
      <c r="D1" s="364"/>
      <c r="E1" s="364"/>
      <c r="F1" s="364"/>
      <c r="G1" s="364"/>
    </row>
    <row r="2" spans="1:7" s="27" customFormat="1" ht="42" customHeight="1" x14ac:dyDescent="0.2">
      <c r="A2" s="368" t="s">
        <v>118</v>
      </c>
      <c r="B2" s="368"/>
      <c r="C2" s="368"/>
      <c r="D2" s="368"/>
      <c r="E2" s="368"/>
      <c r="F2" s="368"/>
      <c r="G2" s="368"/>
    </row>
    <row r="3" spans="1:7" ht="15.75" x14ac:dyDescent="0.2">
      <c r="A3" s="369"/>
      <c r="B3" s="370"/>
      <c r="C3" s="371"/>
      <c r="D3" s="26"/>
      <c r="E3" s="26"/>
      <c r="F3" s="372"/>
      <c r="G3" s="372"/>
    </row>
    <row r="4" spans="1:7" ht="15" x14ac:dyDescent="0.25">
      <c r="A4" s="367" t="s">
        <v>187</v>
      </c>
      <c r="B4" s="367"/>
      <c r="C4" s="367"/>
      <c r="D4" s="367"/>
      <c r="E4" s="367"/>
      <c r="F4" s="367"/>
      <c r="G4" s="367"/>
    </row>
    <row r="5" spans="1:7" ht="38.25" x14ac:dyDescent="0.2">
      <c r="A5" s="36" t="s">
        <v>108</v>
      </c>
      <c r="B5" s="373" t="s">
        <v>77</v>
      </c>
      <c r="C5" s="374"/>
      <c r="D5" s="36" t="s">
        <v>109</v>
      </c>
      <c r="E5" s="36" t="s">
        <v>186</v>
      </c>
      <c r="F5" s="36" t="s">
        <v>107</v>
      </c>
      <c r="G5" s="37" t="s">
        <v>169</v>
      </c>
    </row>
    <row r="6" spans="1:7" x14ac:dyDescent="0.2">
      <c r="A6" s="125">
        <v>1</v>
      </c>
      <c r="B6" s="375" t="s">
        <v>199</v>
      </c>
      <c r="C6" s="375"/>
      <c r="D6" s="126" t="s">
        <v>111</v>
      </c>
      <c r="E6" s="126">
        <v>3</v>
      </c>
      <c r="F6" s="29">
        <v>5</v>
      </c>
      <c r="G6" s="29">
        <f>SUM(F6*E6)</f>
        <v>15</v>
      </c>
    </row>
    <row r="7" spans="1:7" s="32" customFormat="1" x14ac:dyDescent="0.2">
      <c r="A7" s="186">
        <v>2</v>
      </c>
      <c r="B7" s="365" t="s">
        <v>182</v>
      </c>
      <c r="C7" s="366"/>
      <c r="D7" s="28" t="s">
        <v>111</v>
      </c>
      <c r="E7" s="28">
        <v>5</v>
      </c>
      <c r="F7" s="29">
        <v>5</v>
      </c>
      <c r="G7" s="29">
        <f t="shared" ref="G7" si="0">SUM(F7*E7)</f>
        <v>25</v>
      </c>
    </row>
    <row r="8" spans="1:7" s="32" customFormat="1" ht="12.75" customHeight="1" x14ac:dyDescent="0.2">
      <c r="A8" s="373" t="s">
        <v>12</v>
      </c>
      <c r="B8" s="378"/>
      <c r="C8" s="378"/>
      <c r="D8" s="378"/>
      <c r="E8" s="378"/>
      <c r="F8" s="378"/>
      <c r="G8" s="209">
        <f>ROUND(SUM(G6:G7),2)</f>
        <v>40</v>
      </c>
    </row>
    <row r="9" spans="1:7" ht="12.75" customHeight="1" x14ac:dyDescent="0.2">
      <c r="A9" s="376" t="s">
        <v>205</v>
      </c>
      <c r="B9" s="377"/>
      <c r="C9" s="377"/>
      <c r="D9" s="377"/>
      <c r="E9" s="377"/>
      <c r="F9" s="377"/>
      <c r="G9" s="216">
        <f>ROUND(G8/12,2)</f>
        <v>3.33</v>
      </c>
    </row>
  </sheetData>
  <mergeCells count="10">
    <mergeCell ref="A9:F9"/>
    <mergeCell ref="B6:C6"/>
    <mergeCell ref="B7:C7"/>
    <mergeCell ref="A8:F8"/>
    <mergeCell ref="A1:G1"/>
    <mergeCell ref="A2:G2"/>
    <mergeCell ref="A3:C3"/>
    <mergeCell ref="F3:G3"/>
    <mergeCell ref="A4:G4"/>
    <mergeCell ref="B5:C5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"/>
  <sheetViews>
    <sheetView workbookViewId="0">
      <selection activeCell="D3" sqref="D3"/>
    </sheetView>
  </sheetViews>
  <sheetFormatPr defaultRowHeight="12.75" x14ac:dyDescent="0.2"/>
  <cols>
    <col min="1" max="1" width="33.28515625" customWidth="1"/>
    <col min="2" max="2" width="12.140625" bestFit="1" customWidth="1"/>
    <col min="3" max="3" width="14.85546875" bestFit="1" customWidth="1"/>
    <col min="4" max="4" width="14.28515625" customWidth="1"/>
    <col min="5" max="5" width="11.5703125" bestFit="1" customWidth="1"/>
    <col min="6" max="6" width="11" customWidth="1"/>
    <col min="7" max="7" width="16.28515625" customWidth="1"/>
    <col min="8" max="8" width="5" customWidth="1"/>
  </cols>
  <sheetData>
    <row r="1" spans="1:8" ht="15" x14ac:dyDescent="0.2">
      <c r="A1" s="384" t="s">
        <v>114</v>
      </c>
      <c r="B1" s="385"/>
      <c r="C1" s="385"/>
      <c r="D1" s="385"/>
      <c r="E1" s="385"/>
      <c r="F1" s="385"/>
      <c r="G1" s="386"/>
    </row>
    <row r="2" spans="1:8" ht="30" x14ac:dyDescent="0.2">
      <c r="A2" s="35" t="s">
        <v>115</v>
      </c>
      <c r="B2" s="35" t="s">
        <v>111</v>
      </c>
      <c r="C2" s="35" t="s">
        <v>157</v>
      </c>
      <c r="D2" s="35" t="s">
        <v>123</v>
      </c>
      <c r="E2" s="35" t="s">
        <v>124</v>
      </c>
      <c r="F2" s="38" t="s">
        <v>143</v>
      </c>
      <c r="G2" s="35" t="s">
        <v>125</v>
      </c>
      <c r="H2" s="165"/>
    </row>
    <row r="3" spans="1:8" x14ac:dyDescent="0.2">
      <c r="A3" s="127" t="s">
        <v>170</v>
      </c>
      <c r="B3" s="128" t="s">
        <v>111</v>
      </c>
      <c r="C3" s="33">
        <v>3</v>
      </c>
      <c r="D3" s="34">
        <v>1030.3399999999999</v>
      </c>
      <c r="E3" s="34">
        <f>SUM(D3*C3)</f>
        <v>3091.0199999999995</v>
      </c>
      <c r="F3" s="39">
        <v>5</v>
      </c>
      <c r="G3" s="40">
        <f>(E3*80%)/(12*F3)</f>
        <v>41.2136</v>
      </c>
    </row>
    <row r="4" spans="1:8" ht="15" x14ac:dyDescent="0.2">
      <c r="A4" s="380" t="s">
        <v>12</v>
      </c>
      <c r="B4" s="380"/>
      <c r="C4" s="380"/>
      <c r="D4" s="380"/>
      <c r="E4" s="380"/>
      <c r="F4" s="380"/>
      <c r="G4" s="41">
        <f>SUM(G3:G3)</f>
        <v>41.2136</v>
      </c>
      <c r="H4">
        <f>'RECEPCIONISTAS SHOPPING'!L121</f>
        <v>-748929.6</v>
      </c>
    </row>
    <row r="5" spans="1:8" ht="15" x14ac:dyDescent="0.2">
      <c r="A5" s="381" t="s">
        <v>200</v>
      </c>
      <c r="B5" s="382"/>
      <c r="C5" s="382"/>
      <c r="D5" s="382"/>
      <c r="E5" s="382"/>
      <c r="F5" s="383"/>
      <c r="G5" s="41">
        <f>ROUND(G4/16,2)</f>
        <v>2.58</v>
      </c>
    </row>
    <row r="7" spans="1:8" ht="63.75" customHeight="1" x14ac:dyDescent="0.2">
      <c r="A7" s="379" t="s">
        <v>188</v>
      </c>
      <c r="B7" s="379"/>
      <c r="C7" s="379"/>
      <c r="D7" s="379"/>
      <c r="E7" s="379"/>
      <c r="F7" s="379"/>
      <c r="G7" s="379"/>
    </row>
  </sheetData>
  <mergeCells count="4">
    <mergeCell ref="A7:G7"/>
    <mergeCell ref="A4:F4"/>
    <mergeCell ref="A5:F5"/>
    <mergeCell ref="A1:G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6"/>
  <sheetViews>
    <sheetView workbookViewId="0">
      <selection activeCell="A6" sqref="A6:E6"/>
    </sheetView>
  </sheetViews>
  <sheetFormatPr defaultRowHeight="12.75" x14ac:dyDescent="0.2"/>
  <cols>
    <col min="1" max="1" width="18.140625" customWidth="1"/>
    <col min="2" max="2" width="11.5703125" customWidth="1"/>
    <col min="3" max="3" width="12.140625" customWidth="1"/>
    <col min="4" max="4" width="13.85546875" customWidth="1"/>
    <col min="5" max="5" width="10.5703125" customWidth="1"/>
    <col min="6" max="6" width="15" customWidth="1"/>
  </cols>
  <sheetData>
    <row r="1" spans="1:6" ht="13.5" thickBot="1" x14ac:dyDescent="0.25"/>
    <row r="2" spans="1:6" ht="16.5" thickBot="1" x14ac:dyDescent="0.25">
      <c r="A2" s="387" t="s">
        <v>194</v>
      </c>
      <c r="B2" s="388"/>
      <c r="C2" s="388"/>
      <c r="D2" s="388"/>
      <c r="E2" s="388"/>
      <c r="F2" s="389"/>
    </row>
    <row r="3" spans="1:6" ht="25.5" x14ac:dyDescent="0.2">
      <c r="A3" s="194" t="s">
        <v>192</v>
      </c>
      <c r="B3" s="194" t="s">
        <v>201</v>
      </c>
      <c r="C3" s="194" t="s">
        <v>198</v>
      </c>
      <c r="D3" s="194" t="s">
        <v>195</v>
      </c>
      <c r="E3" s="194" t="s">
        <v>215</v>
      </c>
      <c r="F3" s="194" t="s">
        <v>196</v>
      </c>
    </row>
    <row r="4" spans="1:6" ht="15" x14ac:dyDescent="0.25">
      <c r="A4" s="190" t="s">
        <v>202</v>
      </c>
      <c r="B4" s="189" t="s">
        <v>204</v>
      </c>
      <c r="C4" s="192">
        <v>26</v>
      </c>
      <c r="D4" s="189" t="s">
        <v>193</v>
      </c>
      <c r="E4" s="191">
        <v>24.99</v>
      </c>
      <c r="F4" s="193">
        <f>ROUND(E4*C4,2)</f>
        <v>649.74</v>
      </c>
    </row>
    <row r="5" spans="1:6" ht="15.75" thickBot="1" x14ac:dyDescent="0.3">
      <c r="A5" s="195" t="s">
        <v>203</v>
      </c>
      <c r="B5" s="196" t="s">
        <v>216</v>
      </c>
      <c r="C5" s="197">
        <v>18</v>
      </c>
      <c r="D5" s="196" t="s">
        <v>193</v>
      </c>
      <c r="E5" s="198">
        <v>8.5</v>
      </c>
      <c r="F5" s="199">
        <f>ROUND(E5*C5,2)</f>
        <v>153</v>
      </c>
    </row>
    <row r="6" spans="1:6" ht="15.75" thickBot="1" x14ac:dyDescent="0.3">
      <c r="A6" s="390" t="s">
        <v>197</v>
      </c>
      <c r="B6" s="391"/>
      <c r="C6" s="391"/>
      <c r="D6" s="391"/>
      <c r="E6" s="392"/>
      <c r="F6" s="200">
        <f>ROUND(SUM(F4:F5),2)</f>
        <v>802.74</v>
      </c>
    </row>
  </sheetData>
  <mergeCells count="2">
    <mergeCell ref="A2:F2"/>
    <mergeCell ref="A6:E6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AD193"/>
  <sheetViews>
    <sheetView showGridLines="0" topLeftCell="C105" zoomScale="70" zoomScaleNormal="70" zoomScaleSheetLayoutView="75" workbookViewId="0">
      <selection activeCell="M85" sqref="M8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10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341" t="s">
        <v>116</v>
      </c>
      <c r="B1" s="342"/>
      <c r="C1" s="342"/>
      <c r="D1" s="342"/>
      <c r="E1" s="342"/>
      <c r="F1" s="342"/>
      <c r="G1" s="342"/>
      <c r="H1" s="342"/>
      <c r="I1" s="342"/>
      <c r="J1" s="342"/>
      <c r="K1" s="343"/>
      <c r="M1" s="111"/>
    </row>
    <row r="2" spans="1:13" ht="21" customHeight="1" thickBot="1" x14ac:dyDescent="0.25">
      <c r="A2" s="344" t="s">
        <v>0</v>
      </c>
      <c r="B2" s="344"/>
      <c r="C2" s="344"/>
      <c r="D2" s="345" t="s">
        <v>159</v>
      </c>
      <c r="E2" s="345"/>
      <c r="F2" s="345"/>
      <c r="G2" s="345"/>
      <c r="H2" s="345"/>
      <c r="I2" s="345"/>
      <c r="J2" s="345"/>
      <c r="K2" s="345"/>
    </row>
    <row r="3" spans="1:13" ht="20.25" customHeight="1" thickBot="1" x14ac:dyDescent="0.25">
      <c r="A3" s="332" t="s">
        <v>1</v>
      </c>
      <c r="B3" s="332"/>
      <c r="C3" s="332"/>
      <c r="D3" s="346" t="s">
        <v>117</v>
      </c>
      <c r="E3" s="346"/>
      <c r="F3" s="346"/>
      <c r="G3" s="346"/>
      <c r="H3" s="346"/>
      <c r="I3" s="346"/>
      <c r="J3" s="346"/>
      <c r="K3" s="347"/>
    </row>
    <row r="4" spans="1:13" ht="21" customHeight="1" thickBot="1" x14ac:dyDescent="0.35">
      <c r="A4" s="348" t="s">
        <v>2</v>
      </c>
      <c r="B4" s="349"/>
      <c r="C4" s="349"/>
      <c r="D4" s="349"/>
      <c r="E4" s="349"/>
      <c r="F4" s="349"/>
      <c r="G4" s="349"/>
      <c r="H4" s="349"/>
      <c r="I4" s="349"/>
      <c r="J4" s="349"/>
      <c r="K4" s="350"/>
    </row>
    <row r="5" spans="1:13" ht="21" customHeight="1" thickBot="1" x14ac:dyDescent="0.3">
      <c r="A5" s="337" t="s">
        <v>138</v>
      </c>
      <c r="B5" s="338"/>
      <c r="C5" s="338"/>
      <c r="D5" s="338"/>
      <c r="E5" s="338"/>
      <c r="F5" s="338"/>
      <c r="G5" s="338"/>
      <c r="H5" s="338"/>
      <c r="I5" s="338"/>
      <c r="J5" s="338"/>
      <c r="K5" s="339"/>
    </row>
    <row r="6" spans="1:13" ht="15.75" x14ac:dyDescent="0.25">
      <c r="A6" s="340" t="s">
        <v>36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</row>
    <row r="7" spans="1:13" ht="20.25" customHeight="1" x14ac:dyDescent="0.2">
      <c r="A7" s="51" t="s">
        <v>3</v>
      </c>
      <c r="B7" s="304" t="s">
        <v>4</v>
      </c>
      <c r="C7" s="304"/>
      <c r="D7" s="304"/>
      <c r="E7" s="304"/>
      <c r="F7" s="304"/>
      <c r="G7" s="304"/>
      <c r="H7" s="304"/>
      <c r="I7" s="304"/>
      <c r="J7" s="304"/>
      <c r="K7" s="56"/>
    </row>
    <row r="8" spans="1:13" ht="21.75" customHeight="1" x14ac:dyDescent="0.2">
      <c r="A8" s="51" t="s">
        <v>5</v>
      </c>
      <c r="B8" s="304" t="s">
        <v>6</v>
      </c>
      <c r="C8" s="304"/>
      <c r="D8" s="304"/>
      <c r="E8" s="304"/>
      <c r="F8" s="304"/>
      <c r="G8" s="304"/>
      <c r="H8" s="304"/>
      <c r="I8" s="304"/>
      <c r="J8" s="304"/>
      <c r="K8" s="57" t="s">
        <v>113</v>
      </c>
    </row>
    <row r="9" spans="1:13" ht="20.25" customHeight="1" x14ac:dyDescent="0.2">
      <c r="A9" s="51" t="s">
        <v>7</v>
      </c>
      <c r="B9" s="304" t="s">
        <v>35</v>
      </c>
      <c r="C9" s="304"/>
      <c r="D9" s="304"/>
      <c r="E9" s="304"/>
      <c r="F9" s="304"/>
      <c r="G9" s="304"/>
      <c r="H9" s="304"/>
      <c r="I9" s="304"/>
      <c r="J9" s="304"/>
      <c r="K9" s="58" t="s">
        <v>150</v>
      </c>
    </row>
    <row r="10" spans="1:13" ht="20.25" customHeight="1" x14ac:dyDescent="0.2">
      <c r="A10" s="51" t="s">
        <v>22</v>
      </c>
      <c r="B10" s="304" t="s">
        <v>11</v>
      </c>
      <c r="C10" s="304"/>
      <c r="D10" s="304"/>
      <c r="E10" s="304"/>
      <c r="F10" s="304"/>
      <c r="G10" s="304"/>
      <c r="H10" s="304"/>
      <c r="I10" s="304"/>
      <c r="J10" s="304"/>
      <c r="K10" s="59">
        <v>60</v>
      </c>
    </row>
    <row r="11" spans="1:13" ht="15" customHeight="1" x14ac:dyDescent="0.2">
      <c r="A11" s="351"/>
      <c r="B11" s="352"/>
      <c r="C11" s="352"/>
      <c r="D11" s="352"/>
      <c r="E11" s="352"/>
      <c r="F11" s="352"/>
      <c r="G11" s="352"/>
      <c r="H11" s="352"/>
      <c r="I11" s="352"/>
      <c r="J11" s="352"/>
      <c r="K11" s="352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3" t="s">
        <v>37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5"/>
    </row>
    <row r="14" spans="1:13" ht="35.25" customHeight="1" thickBot="1" x14ac:dyDescent="0.25">
      <c r="A14" s="60">
        <v>1</v>
      </c>
      <c r="B14" s="333" t="s">
        <v>78</v>
      </c>
      <c r="C14" s="334"/>
      <c r="D14" s="334"/>
      <c r="E14" s="334"/>
      <c r="F14" s="353"/>
      <c r="G14" s="354" t="s">
        <v>79</v>
      </c>
      <c r="H14" s="334"/>
      <c r="I14" s="334"/>
      <c r="J14" s="355" t="s">
        <v>96</v>
      </c>
      <c r="K14" s="356"/>
    </row>
    <row r="15" spans="1:13" ht="21" customHeight="1" x14ac:dyDescent="0.2">
      <c r="A15" s="49" t="s">
        <v>3</v>
      </c>
      <c r="B15" s="336" t="s">
        <v>163</v>
      </c>
      <c r="C15" s="336"/>
      <c r="D15" s="336"/>
      <c r="E15" s="336"/>
      <c r="F15" s="336"/>
      <c r="G15" s="336" t="s">
        <v>135</v>
      </c>
      <c r="H15" s="336"/>
      <c r="I15" s="336"/>
      <c r="J15" s="336" t="s">
        <v>156</v>
      </c>
      <c r="K15" s="336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333" t="s">
        <v>38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5"/>
    </row>
    <row r="19" spans="1:12" ht="19.5" customHeight="1" x14ac:dyDescent="0.2">
      <c r="A19" s="69">
        <v>1</v>
      </c>
      <c r="B19" s="286" t="s">
        <v>80</v>
      </c>
      <c r="C19" s="286"/>
      <c r="D19" s="286"/>
      <c r="E19" s="286"/>
      <c r="F19" s="286"/>
      <c r="G19" s="286"/>
      <c r="H19" s="286"/>
      <c r="I19" s="286"/>
      <c r="J19" s="286"/>
      <c r="K19" s="119" t="s">
        <v>155</v>
      </c>
    </row>
    <row r="20" spans="1:12" ht="15" customHeight="1" x14ac:dyDescent="0.2">
      <c r="A20" s="51">
        <v>2</v>
      </c>
      <c r="B20" s="303" t="s">
        <v>39</v>
      </c>
      <c r="C20" s="303"/>
      <c r="D20" s="303"/>
      <c r="E20" s="303"/>
      <c r="F20" s="303"/>
      <c r="G20" s="303"/>
      <c r="H20" s="303"/>
      <c r="I20" s="303"/>
      <c r="J20" s="303"/>
      <c r="K20" s="52" t="s">
        <v>158</v>
      </c>
    </row>
    <row r="21" spans="1:12" ht="15" customHeight="1" x14ac:dyDescent="0.2">
      <c r="A21" s="51">
        <v>3</v>
      </c>
      <c r="B21" s="245" t="s">
        <v>81</v>
      </c>
      <c r="C21" s="246"/>
      <c r="D21" s="246"/>
      <c r="E21" s="246"/>
      <c r="F21" s="246"/>
      <c r="G21" s="246"/>
      <c r="H21" s="246"/>
      <c r="I21" s="246"/>
      <c r="J21" s="247"/>
      <c r="K21" s="53">
        <v>1821.97</v>
      </c>
    </row>
    <row r="22" spans="1:12" ht="15" customHeight="1" x14ac:dyDescent="0.2">
      <c r="A22" s="51">
        <v>4</v>
      </c>
      <c r="B22" s="304" t="s">
        <v>13</v>
      </c>
      <c r="C22" s="304"/>
      <c r="D22" s="304"/>
      <c r="E22" s="304"/>
      <c r="F22" s="304"/>
      <c r="G22" s="304"/>
      <c r="H22" s="304"/>
      <c r="I22" s="304"/>
      <c r="J22" s="303"/>
      <c r="K22" s="54" t="s">
        <v>155</v>
      </c>
    </row>
    <row r="23" spans="1:12" ht="20.25" customHeight="1" x14ac:dyDescent="0.2">
      <c r="A23" s="51">
        <v>5</v>
      </c>
      <c r="B23" s="304" t="s">
        <v>14</v>
      </c>
      <c r="C23" s="304"/>
      <c r="D23" s="304"/>
      <c r="E23" s="304"/>
      <c r="F23" s="304"/>
      <c r="G23" s="304"/>
      <c r="H23" s="304"/>
      <c r="I23" s="304"/>
      <c r="J23" s="30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70" t="s">
        <v>139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2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332" t="s">
        <v>53</v>
      </c>
      <c r="C27" s="332"/>
      <c r="D27" s="332"/>
      <c r="E27" s="332"/>
      <c r="F27" s="332"/>
      <c r="G27" s="332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309" t="s">
        <v>40</v>
      </c>
      <c r="C28" s="309"/>
      <c r="D28" s="309"/>
      <c r="E28" s="309"/>
      <c r="F28" s="309"/>
      <c r="G28" s="309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304" t="s">
        <v>41</v>
      </c>
      <c r="C29" s="304"/>
      <c r="D29" s="304"/>
      <c r="E29" s="304"/>
      <c r="F29" s="304"/>
      <c r="G29" s="304"/>
      <c r="H29" s="63"/>
      <c r="I29" s="66"/>
      <c r="J29" s="64"/>
      <c r="K29" s="65">
        <f>+I29*H29*J29</f>
        <v>0</v>
      </c>
    </row>
    <row r="30" spans="1:12" ht="20.25" customHeight="1" x14ac:dyDescent="0.2">
      <c r="A30" s="51" t="s">
        <v>7</v>
      </c>
      <c r="B30" s="304" t="s">
        <v>42</v>
      </c>
      <c r="C30" s="304"/>
      <c r="D30" s="304"/>
      <c r="E30" s="304"/>
      <c r="F30" s="304"/>
      <c r="G30" s="304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305" t="s">
        <v>68</v>
      </c>
      <c r="C31" s="305"/>
      <c r="D31" s="305"/>
      <c r="E31" s="305"/>
      <c r="F31" s="305"/>
      <c r="G31" s="305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326" t="s">
        <v>29</v>
      </c>
      <c r="B32" s="327"/>
      <c r="C32" s="327"/>
      <c r="D32" s="327"/>
      <c r="E32" s="327"/>
      <c r="F32" s="327"/>
      <c r="G32" s="327"/>
      <c r="H32" s="327"/>
      <c r="I32" s="327"/>
      <c r="J32" s="328"/>
      <c r="K32" s="83">
        <f>SUM(K28:K31)</f>
        <v>1821.97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70" t="s">
        <v>50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2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329" t="s">
        <v>82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1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91" t="s">
        <v>60</v>
      </c>
      <c r="C38" s="292"/>
      <c r="D38" s="292"/>
      <c r="E38" s="292"/>
      <c r="F38" s="292"/>
      <c r="G38" s="292"/>
      <c r="H38" s="292"/>
      <c r="I38" s="293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309" t="s">
        <v>97</v>
      </c>
      <c r="C39" s="309"/>
      <c r="D39" s="309"/>
      <c r="E39" s="309"/>
      <c r="F39" s="309"/>
      <c r="G39" s="309"/>
      <c r="H39" s="309"/>
      <c r="I39" s="286"/>
      <c r="J39" s="87">
        <v>8.3299999999999999E-2</v>
      </c>
      <c r="K39" s="88">
        <f>ROUND(K$32*J39,2)</f>
        <v>151.77000000000001</v>
      </c>
    </row>
    <row r="40" spans="1:30" ht="20.25" customHeight="1" thickBot="1" x14ac:dyDescent="0.25">
      <c r="A40" s="78" t="s">
        <v>5</v>
      </c>
      <c r="B40" s="305" t="s">
        <v>110</v>
      </c>
      <c r="C40" s="305"/>
      <c r="D40" s="305"/>
      <c r="E40" s="305"/>
      <c r="F40" s="305"/>
      <c r="G40" s="305"/>
      <c r="H40" s="305"/>
      <c r="I40" s="305"/>
      <c r="J40" s="89">
        <v>0.121</v>
      </c>
      <c r="K40" s="90">
        <f>ROUND(K$32*J40,2)</f>
        <v>220.46</v>
      </c>
    </row>
    <row r="41" spans="1:30" ht="20.25" customHeight="1" thickBot="1" x14ac:dyDescent="0.25">
      <c r="A41" s="251" t="s">
        <v>63</v>
      </c>
      <c r="B41" s="252"/>
      <c r="C41" s="252"/>
      <c r="D41" s="252"/>
      <c r="E41" s="252"/>
      <c r="F41" s="252"/>
      <c r="G41" s="252"/>
      <c r="H41" s="252"/>
      <c r="I41" s="252"/>
      <c r="J41" s="253"/>
      <c r="K41" s="91">
        <f>SUM(K39:K40)</f>
        <v>372.23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321" t="s">
        <v>83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93" t="s">
        <v>140</v>
      </c>
      <c r="C45" s="293"/>
      <c r="D45" s="293"/>
      <c r="E45" s="293"/>
      <c r="F45" s="293"/>
      <c r="G45" s="293"/>
      <c r="H45" s="293"/>
      <c r="I45" s="293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86" t="s">
        <v>23</v>
      </c>
      <c r="C46" s="286"/>
      <c r="D46" s="286"/>
      <c r="E46" s="286"/>
      <c r="F46" s="286"/>
      <c r="G46" s="286"/>
      <c r="H46" s="286"/>
      <c r="I46" s="286"/>
      <c r="J46" s="97">
        <v>0.2</v>
      </c>
      <c r="K46" s="88">
        <f>ROUND(($K$32+$K$41)*J46,2)</f>
        <v>438.84</v>
      </c>
    </row>
    <row r="47" spans="1:30" ht="15.75" x14ac:dyDescent="0.2">
      <c r="A47" s="51" t="s">
        <v>5</v>
      </c>
      <c r="B47" s="303" t="s">
        <v>91</v>
      </c>
      <c r="C47" s="303"/>
      <c r="D47" s="303"/>
      <c r="E47" s="303"/>
      <c r="F47" s="303"/>
      <c r="G47" s="303"/>
      <c r="H47" s="303"/>
      <c r="I47" s="303"/>
      <c r="J47" s="96">
        <v>2.5000000000000001E-2</v>
      </c>
      <c r="K47" s="86">
        <f t="shared" ref="K47:K53" si="0">ROUND(($K$32+$K$41)*J47,2)</f>
        <v>54.86</v>
      </c>
    </row>
    <row r="48" spans="1:30" ht="15.75" x14ac:dyDescent="0.2">
      <c r="A48" s="225" t="s">
        <v>7</v>
      </c>
      <c r="B48" s="325" t="s">
        <v>191</v>
      </c>
      <c r="C48" s="325"/>
      <c r="D48" s="325"/>
      <c r="E48" s="325"/>
      <c r="F48" s="325"/>
      <c r="G48" s="325"/>
      <c r="H48" s="325"/>
      <c r="I48" s="325"/>
      <c r="J48" s="215">
        <f>1%*0.9191</f>
        <v>9.1910000000000013E-3</v>
      </c>
      <c r="K48" s="184">
        <f t="shared" si="0"/>
        <v>20.170000000000002</v>
      </c>
      <c r="O48" s="11"/>
    </row>
    <row r="49" spans="1:15" ht="15.75" x14ac:dyDescent="0.2">
      <c r="A49" s="51" t="s">
        <v>22</v>
      </c>
      <c r="B49" s="303" t="s">
        <v>92</v>
      </c>
      <c r="C49" s="303"/>
      <c r="D49" s="303"/>
      <c r="E49" s="303"/>
      <c r="F49" s="303"/>
      <c r="G49" s="303"/>
      <c r="H49" s="303"/>
      <c r="I49" s="303"/>
      <c r="J49" s="96">
        <v>1.4999999999999999E-2</v>
      </c>
      <c r="K49" s="86">
        <f t="shared" si="0"/>
        <v>32.909999999999997</v>
      </c>
    </row>
    <row r="50" spans="1:15" ht="15.75" x14ac:dyDescent="0.2">
      <c r="A50" s="51" t="s">
        <v>8</v>
      </c>
      <c r="B50" s="303" t="s">
        <v>93</v>
      </c>
      <c r="C50" s="303"/>
      <c r="D50" s="303"/>
      <c r="E50" s="303"/>
      <c r="F50" s="303"/>
      <c r="G50" s="303"/>
      <c r="H50" s="303"/>
      <c r="I50" s="303"/>
      <c r="J50" s="96">
        <v>0.01</v>
      </c>
      <c r="K50" s="86">
        <f t="shared" si="0"/>
        <v>21.94</v>
      </c>
    </row>
    <row r="51" spans="1:15" ht="15.75" x14ac:dyDescent="0.2">
      <c r="A51" s="51" t="s">
        <v>9</v>
      </c>
      <c r="B51" s="303" t="s">
        <v>94</v>
      </c>
      <c r="C51" s="303"/>
      <c r="D51" s="303"/>
      <c r="E51" s="303"/>
      <c r="F51" s="303"/>
      <c r="G51" s="303"/>
      <c r="H51" s="303"/>
      <c r="I51" s="303"/>
      <c r="J51" s="96">
        <v>6.0000000000000001E-3</v>
      </c>
      <c r="K51" s="86">
        <f t="shared" si="0"/>
        <v>13.17</v>
      </c>
      <c r="O51" s="11"/>
    </row>
    <row r="52" spans="1:15" ht="15.75" x14ac:dyDescent="0.2">
      <c r="A52" s="51" t="s">
        <v>10</v>
      </c>
      <c r="B52" s="303" t="s">
        <v>95</v>
      </c>
      <c r="C52" s="303"/>
      <c r="D52" s="303"/>
      <c r="E52" s="303"/>
      <c r="F52" s="303"/>
      <c r="G52" s="303"/>
      <c r="H52" s="303"/>
      <c r="I52" s="303"/>
      <c r="J52" s="96">
        <v>2E-3</v>
      </c>
      <c r="K52" s="86">
        <f t="shared" si="0"/>
        <v>4.3899999999999997</v>
      </c>
    </row>
    <row r="53" spans="1:15" ht="16.5" thickBot="1" x14ac:dyDescent="0.25">
      <c r="A53" s="78" t="s">
        <v>25</v>
      </c>
      <c r="B53" s="310" t="s">
        <v>61</v>
      </c>
      <c r="C53" s="310"/>
      <c r="D53" s="310"/>
      <c r="E53" s="310"/>
      <c r="F53" s="310"/>
      <c r="G53" s="310"/>
      <c r="H53" s="310"/>
      <c r="I53" s="310"/>
      <c r="J53" s="98">
        <v>0.08</v>
      </c>
      <c r="K53" s="90">
        <f t="shared" si="0"/>
        <v>175.54</v>
      </c>
    </row>
    <row r="54" spans="1:15" ht="21.75" customHeight="1" thickBot="1" x14ac:dyDescent="0.25">
      <c r="A54" s="319" t="s">
        <v>62</v>
      </c>
      <c r="B54" s="320"/>
      <c r="C54" s="320"/>
      <c r="D54" s="320"/>
      <c r="E54" s="320"/>
      <c r="F54" s="320"/>
      <c r="G54" s="320"/>
      <c r="H54" s="320"/>
      <c r="I54" s="320"/>
      <c r="J54" s="99">
        <f>SUM(J46:J53)</f>
        <v>0.34719100000000003</v>
      </c>
      <c r="K54" s="100">
        <f>SUM(K46:K53)</f>
        <v>761.81999999999994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321" t="s">
        <v>98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91" t="s">
        <v>51</v>
      </c>
      <c r="C58" s="292"/>
      <c r="D58" s="292"/>
      <c r="E58" s="292"/>
      <c r="F58" s="29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324" t="s">
        <v>153</v>
      </c>
      <c r="C59" s="324"/>
      <c r="D59" s="324"/>
      <c r="E59" s="324"/>
      <c r="F59" s="324"/>
      <c r="G59" s="106">
        <v>3.85</v>
      </c>
      <c r="H59" s="107">
        <v>44</v>
      </c>
      <c r="I59" s="107">
        <v>1</v>
      </c>
      <c r="J59" s="97">
        <v>0.06</v>
      </c>
      <c r="K59" s="73">
        <v>0</v>
      </c>
      <c r="M59" s="113"/>
    </row>
    <row r="60" spans="1:15" ht="20.25" customHeight="1" x14ac:dyDescent="0.25">
      <c r="A60" s="51" t="s">
        <v>5</v>
      </c>
      <c r="B60" s="312" t="s">
        <v>154</v>
      </c>
      <c r="C60" s="312"/>
      <c r="D60" s="312"/>
      <c r="E60" s="312"/>
      <c r="F60" s="278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313" t="s">
        <v>217</v>
      </c>
      <c r="C61" s="313"/>
      <c r="D61" s="313"/>
      <c r="E61" s="313"/>
      <c r="F61" s="313"/>
      <c r="G61" s="177">
        <v>21.88</v>
      </c>
      <c r="H61" s="178">
        <v>1</v>
      </c>
      <c r="I61" s="178">
        <v>1</v>
      </c>
      <c r="J61" s="179">
        <v>0</v>
      </c>
      <c r="K61" s="180">
        <f t="shared" ref="K61:K62" si="1">ROUND((G61*H61*I61)-(G61*H61*I61*J61),2)</f>
        <v>21.88</v>
      </c>
      <c r="M61" s="113"/>
    </row>
    <row r="62" spans="1:15" ht="20.25" customHeight="1" thickBot="1" x14ac:dyDescent="0.25">
      <c r="A62" s="217" t="s">
        <v>22</v>
      </c>
      <c r="B62" s="314" t="s">
        <v>207</v>
      </c>
      <c r="C62" s="315"/>
      <c r="D62" s="315"/>
      <c r="E62" s="315"/>
      <c r="F62" s="316"/>
      <c r="G62" s="218">
        <v>1.1200000000000001</v>
      </c>
      <c r="H62" s="219">
        <v>1</v>
      </c>
      <c r="I62" s="219">
        <v>1</v>
      </c>
      <c r="J62" s="220">
        <v>0</v>
      </c>
      <c r="K62" s="221">
        <f t="shared" si="1"/>
        <v>1.1200000000000001</v>
      </c>
      <c r="M62" s="114"/>
    </row>
    <row r="63" spans="1:15" ht="20.25" customHeight="1" thickBot="1" x14ac:dyDescent="0.3">
      <c r="A63" s="317" t="s">
        <v>62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00">
        <f>ROUND(SUM(K59:K62),2)</f>
        <v>614.98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91" t="s">
        <v>46</v>
      </c>
      <c r="C67" s="292"/>
      <c r="D67" s="292"/>
      <c r="E67" s="292"/>
      <c r="F67" s="292"/>
      <c r="G67" s="292"/>
      <c r="H67" s="292"/>
      <c r="I67" s="292"/>
      <c r="J67" s="293"/>
      <c r="K67" s="105" t="s">
        <v>19</v>
      </c>
    </row>
    <row r="68" spans="1:14" ht="20.25" customHeight="1" x14ac:dyDescent="0.2">
      <c r="A68" s="69" t="s">
        <v>47</v>
      </c>
      <c r="B68" s="286" t="str">
        <f>B38</f>
        <v>13º (DÉCIMO TERCEIRO) SALÁRIO, FÉRIAS  E ADICIONAL DE FÉRIAS</v>
      </c>
      <c r="C68" s="286"/>
      <c r="D68" s="286"/>
      <c r="E68" s="286"/>
      <c r="F68" s="286"/>
      <c r="G68" s="286"/>
      <c r="H68" s="286"/>
      <c r="I68" s="286"/>
      <c r="J68" s="286"/>
      <c r="K68" s="73">
        <f>$K$41</f>
        <v>372.23</v>
      </c>
    </row>
    <row r="69" spans="1:14" ht="20.25" customHeight="1" x14ac:dyDescent="0.2">
      <c r="A69" s="51" t="s">
        <v>43</v>
      </c>
      <c r="B69" s="303" t="s">
        <v>85</v>
      </c>
      <c r="C69" s="303"/>
      <c r="D69" s="303"/>
      <c r="E69" s="303"/>
      <c r="F69" s="303"/>
      <c r="G69" s="303"/>
      <c r="H69" s="303"/>
      <c r="I69" s="303"/>
      <c r="J69" s="303"/>
      <c r="K69" s="65">
        <f>$K$54</f>
        <v>761.81999999999994</v>
      </c>
    </row>
    <row r="70" spans="1:14" ht="20.25" customHeight="1" thickBot="1" x14ac:dyDescent="0.25">
      <c r="A70" s="78" t="s">
        <v>45</v>
      </c>
      <c r="B70" s="310" t="s">
        <v>51</v>
      </c>
      <c r="C70" s="310"/>
      <c r="D70" s="310"/>
      <c r="E70" s="310"/>
      <c r="F70" s="310"/>
      <c r="G70" s="310"/>
      <c r="H70" s="310"/>
      <c r="I70" s="310"/>
      <c r="J70" s="310"/>
      <c r="K70" s="82">
        <f>$K$63</f>
        <v>614.98</v>
      </c>
    </row>
    <row r="71" spans="1:14" ht="20.25" customHeight="1" thickBot="1" x14ac:dyDescent="0.25">
      <c r="A71" s="251" t="s">
        <v>12</v>
      </c>
      <c r="B71" s="252"/>
      <c r="C71" s="252"/>
      <c r="D71" s="252"/>
      <c r="E71" s="252"/>
      <c r="F71" s="252"/>
      <c r="G71" s="252"/>
      <c r="H71" s="252"/>
      <c r="I71" s="252"/>
      <c r="J71" s="311"/>
      <c r="K71" s="120">
        <f>SUM(K68:K70)</f>
        <v>1749.03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70" t="s">
        <v>49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2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91" t="s">
        <v>70</v>
      </c>
      <c r="C75" s="292"/>
      <c r="D75" s="292"/>
      <c r="E75" s="292"/>
      <c r="F75" s="292"/>
      <c r="G75" s="292"/>
      <c r="H75" s="292"/>
      <c r="I75" s="293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86" t="s">
        <v>30</v>
      </c>
      <c r="C76" s="286"/>
      <c r="D76" s="286"/>
      <c r="E76" s="286"/>
      <c r="F76" s="286"/>
      <c r="G76" s="286"/>
      <c r="H76" s="286"/>
      <c r="I76" s="286"/>
      <c r="J76" s="226">
        <v>1E-4</v>
      </c>
      <c r="K76" s="234">
        <f>((K32+K41+K53+K70)*J76)</f>
        <v>0.29847200000000002</v>
      </c>
      <c r="L76" t="s">
        <v>219</v>
      </c>
      <c r="N76" s="12"/>
    </row>
    <row r="77" spans="1:14" ht="20.25" customHeight="1" x14ac:dyDescent="0.2">
      <c r="A77" s="155" t="s">
        <v>5</v>
      </c>
      <c r="B77" s="303" t="s">
        <v>69</v>
      </c>
      <c r="C77" s="303"/>
      <c r="D77" s="303"/>
      <c r="E77" s="303"/>
      <c r="F77" s="303"/>
      <c r="G77" s="303"/>
      <c r="H77" s="303"/>
      <c r="I77" s="303"/>
      <c r="J77" s="227">
        <f>J53</f>
        <v>0.08</v>
      </c>
      <c r="K77" s="235">
        <f>K76*J77</f>
        <v>2.3877760000000001E-2</v>
      </c>
    </row>
    <row r="78" spans="1:14" ht="20.25" customHeight="1" x14ac:dyDescent="0.2">
      <c r="A78" s="51" t="s">
        <v>7</v>
      </c>
      <c r="B78" s="245" t="s">
        <v>119</v>
      </c>
      <c r="C78" s="246"/>
      <c r="D78" s="246"/>
      <c r="E78" s="246"/>
      <c r="F78" s="246"/>
      <c r="G78" s="246"/>
      <c r="H78" s="246"/>
      <c r="I78" s="247"/>
      <c r="J78" s="228">
        <v>0.02</v>
      </c>
      <c r="K78" s="236">
        <f>(K41+K32)*J78</f>
        <v>43.884</v>
      </c>
    </row>
    <row r="79" spans="1:14" ht="20.25" customHeight="1" x14ac:dyDescent="0.2">
      <c r="A79" s="51" t="s">
        <v>22</v>
      </c>
      <c r="B79" s="303" t="s">
        <v>71</v>
      </c>
      <c r="C79" s="303"/>
      <c r="D79" s="303"/>
      <c r="E79" s="303"/>
      <c r="F79" s="303"/>
      <c r="G79" s="303"/>
      <c r="H79" s="303"/>
      <c r="I79" s="303"/>
      <c r="J79" s="228">
        <v>1E-4</v>
      </c>
      <c r="K79" s="236">
        <f>((K32+K71)*J79)</f>
        <v>0.35710000000000003</v>
      </c>
      <c r="L79" t="s">
        <v>220</v>
      </c>
    </row>
    <row r="80" spans="1:14" ht="19.5" customHeight="1" x14ac:dyDescent="0.2">
      <c r="A80" s="51" t="s">
        <v>8</v>
      </c>
      <c r="B80" s="303" t="s">
        <v>86</v>
      </c>
      <c r="C80" s="303"/>
      <c r="D80" s="303"/>
      <c r="E80" s="303"/>
      <c r="F80" s="303"/>
      <c r="G80" s="303"/>
      <c r="H80" s="303"/>
      <c r="I80" s="303"/>
      <c r="J80" s="228">
        <f>J54</f>
        <v>0.34719100000000003</v>
      </c>
      <c r="K80" s="236">
        <f>J80*K79</f>
        <v>0.12398190610000002</v>
      </c>
    </row>
    <row r="81" spans="1:15" ht="20.25" customHeight="1" thickBot="1" x14ac:dyDescent="0.25">
      <c r="A81" s="78" t="s">
        <v>9</v>
      </c>
      <c r="B81" s="248" t="s">
        <v>134</v>
      </c>
      <c r="C81" s="249"/>
      <c r="D81" s="249"/>
      <c r="E81" s="249"/>
      <c r="F81" s="249"/>
      <c r="G81" s="249"/>
      <c r="H81" s="249"/>
      <c r="I81" s="250"/>
      <c r="J81" s="229">
        <v>0.02</v>
      </c>
      <c r="K81" s="237">
        <f>ROUND((K32+K41)*J81,2)</f>
        <v>43.88</v>
      </c>
    </row>
    <row r="82" spans="1:15" ht="20.25" customHeight="1" thickBot="1" x14ac:dyDescent="0.25">
      <c r="A82" s="251" t="s">
        <v>62</v>
      </c>
      <c r="B82" s="252"/>
      <c r="C82" s="252"/>
      <c r="D82" s="252"/>
      <c r="E82" s="252"/>
      <c r="F82" s="252"/>
      <c r="G82" s="252"/>
      <c r="H82" s="252"/>
      <c r="I82" s="253"/>
      <c r="J82" s="123">
        <f>SUM(J76:J81)</f>
        <v>0.46739100000000006</v>
      </c>
      <c r="K82" s="124">
        <f>ROUND(SUM(K76:K81),2)</f>
        <v>88.57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1"/>
      <c r="K83" s="132"/>
    </row>
    <row r="84" spans="1:15" ht="32.25" customHeight="1" thickBot="1" x14ac:dyDescent="0.25">
      <c r="A84" s="254" t="s">
        <v>87</v>
      </c>
      <c r="B84" s="255"/>
      <c r="C84" s="255"/>
      <c r="D84" s="255"/>
      <c r="E84" s="255"/>
      <c r="F84" s="255"/>
      <c r="G84" s="255"/>
      <c r="H84" s="255"/>
      <c r="I84" s="255"/>
      <c r="J84" s="255"/>
      <c r="K84" s="256"/>
      <c r="O84" s="11"/>
    </row>
    <row r="85" spans="1:15" ht="20.25" customHeight="1" thickBot="1" x14ac:dyDescent="0.2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M87" s="10"/>
      <c r="O87" s="11"/>
    </row>
    <row r="88" spans="1:15" s="2" customFormat="1" ht="20.25" customHeight="1" thickBot="1" x14ac:dyDescent="0.25">
      <c r="A88" s="92" t="s">
        <v>28</v>
      </c>
      <c r="B88" s="292" t="s">
        <v>64</v>
      </c>
      <c r="C88" s="292"/>
      <c r="D88" s="292"/>
      <c r="E88" s="292"/>
      <c r="F88" s="292"/>
      <c r="G88" s="292"/>
      <c r="H88" s="292"/>
      <c r="I88" s="29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309" t="s">
        <v>65</v>
      </c>
      <c r="C89" s="309"/>
      <c r="D89" s="309"/>
      <c r="E89" s="309"/>
      <c r="F89" s="309"/>
      <c r="G89" s="309"/>
      <c r="H89" s="309"/>
      <c r="I89" s="286"/>
      <c r="J89" s="122">
        <v>1E-4</v>
      </c>
      <c r="K89" s="88">
        <f>ROUND(($K$32+$K$71+$K$82)*J89,2)</f>
        <v>0.37</v>
      </c>
      <c r="L89" t="s">
        <v>221</v>
      </c>
      <c r="M89" s="10"/>
      <c r="O89" s="11"/>
    </row>
    <row r="90" spans="1:15" s="2" customFormat="1" ht="20.25" customHeight="1" x14ac:dyDescent="0.2">
      <c r="A90" s="51" t="s">
        <v>5</v>
      </c>
      <c r="B90" s="304" t="s">
        <v>144</v>
      </c>
      <c r="C90" s="304"/>
      <c r="D90" s="304"/>
      <c r="E90" s="304"/>
      <c r="F90" s="304"/>
      <c r="G90" s="304"/>
      <c r="H90" s="304"/>
      <c r="I90" s="304"/>
      <c r="J90" s="121">
        <v>1E-4</v>
      </c>
      <c r="K90" s="86">
        <f>ROUND(($K$32+$K$71+$K$82)*J90,2)</f>
        <v>0.37</v>
      </c>
      <c r="L90" t="s">
        <v>221</v>
      </c>
      <c r="M90" s="10"/>
    </row>
    <row r="91" spans="1:15" s="2" customFormat="1" ht="20.25" customHeight="1" x14ac:dyDescent="0.2">
      <c r="A91" s="51" t="s">
        <v>7</v>
      </c>
      <c r="B91" s="304" t="s">
        <v>66</v>
      </c>
      <c r="C91" s="304"/>
      <c r="D91" s="304"/>
      <c r="E91" s="304"/>
      <c r="F91" s="304"/>
      <c r="G91" s="304"/>
      <c r="H91" s="304"/>
      <c r="I91" s="304"/>
      <c r="J91" s="121">
        <v>1E-4</v>
      </c>
      <c r="K91" s="86">
        <f>ROUND(($K$32+$K$71+$K$82)*J91,2)</f>
        <v>0.37</v>
      </c>
      <c r="L91" t="s">
        <v>221</v>
      </c>
      <c r="M91" s="10"/>
    </row>
    <row r="92" spans="1:15" s="2" customFormat="1" ht="20.25" customHeight="1" x14ac:dyDescent="0.2">
      <c r="A92" s="51" t="s">
        <v>22</v>
      </c>
      <c r="B92" s="304" t="s">
        <v>112</v>
      </c>
      <c r="C92" s="304"/>
      <c r="D92" s="304"/>
      <c r="E92" s="304"/>
      <c r="F92" s="304"/>
      <c r="G92" s="304"/>
      <c r="H92" s="304"/>
      <c r="I92" s="304"/>
      <c r="J92" s="121">
        <v>1E-4</v>
      </c>
      <c r="K92" s="86">
        <f>ROUND(($K$32+$K$71+$K$82)*J92,2)</f>
        <v>0.37</v>
      </c>
      <c r="L92" t="s">
        <v>221</v>
      </c>
      <c r="M92" s="10"/>
    </row>
    <row r="93" spans="1:15" s="2" customFormat="1" ht="20.25" customHeight="1" x14ac:dyDescent="0.2">
      <c r="A93" s="51" t="s">
        <v>8</v>
      </c>
      <c r="B93" s="304" t="s">
        <v>145</v>
      </c>
      <c r="C93" s="304"/>
      <c r="D93" s="304"/>
      <c r="E93" s="304"/>
      <c r="F93" s="304"/>
      <c r="G93" s="304"/>
      <c r="H93" s="304"/>
      <c r="I93" s="304"/>
      <c r="J93" s="121">
        <v>1E-4</v>
      </c>
      <c r="K93" s="86">
        <f>ROUND(($K$32+$K$71+$K$82)*J93,2)</f>
        <v>0.37</v>
      </c>
      <c r="L93" t="s">
        <v>221</v>
      </c>
      <c r="M93" s="10"/>
    </row>
    <row r="94" spans="1:15" s="2" customFormat="1" ht="20.25" customHeight="1" thickBot="1" x14ac:dyDescent="0.25">
      <c r="A94" s="78" t="s">
        <v>9</v>
      </c>
      <c r="B94" s="305" t="s">
        <v>67</v>
      </c>
      <c r="C94" s="305"/>
      <c r="D94" s="305"/>
      <c r="E94" s="305"/>
      <c r="F94" s="305"/>
      <c r="G94" s="305"/>
      <c r="H94" s="305"/>
      <c r="I94" s="305"/>
      <c r="J94" s="135"/>
      <c r="K94" s="90">
        <f>($K$32+$K$71+$K$82)*J94</f>
        <v>0</v>
      </c>
      <c r="M94" s="10"/>
    </row>
    <row r="95" spans="1:15" s="2" customFormat="1" ht="20.25" customHeight="1" thickBot="1" x14ac:dyDescent="0.25">
      <c r="A95" s="251" t="s">
        <v>12</v>
      </c>
      <c r="B95" s="252"/>
      <c r="C95" s="252"/>
      <c r="D95" s="252"/>
      <c r="E95" s="252"/>
      <c r="F95" s="252"/>
      <c r="G95" s="252"/>
      <c r="H95" s="252"/>
      <c r="I95" s="252"/>
      <c r="J95" s="253"/>
      <c r="K95" s="91">
        <f>SUM(K89:K94)</f>
        <v>1.85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288" t="s">
        <v>88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90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91" t="s">
        <v>73</v>
      </c>
      <c r="C99" s="292"/>
      <c r="D99" s="292"/>
      <c r="E99" s="292"/>
      <c r="F99" s="292"/>
      <c r="G99" s="292"/>
      <c r="H99" s="292"/>
      <c r="I99" s="293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294" t="s">
        <v>74</v>
      </c>
      <c r="C100" s="295"/>
      <c r="D100" s="295"/>
      <c r="E100" s="295"/>
      <c r="F100" s="295"/>
      <c r="G100" s="295"/>
      <c r="H100" s="295"/>
      <c r="I100" s="296"/>
      <c r="J100" s="7">
        <v>0</v>
      </c>
      <c r="K100" s="130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36"/>
      <c r="K101" s="137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39">
        <v>4</v>
      </c>
      <c r="B104" s="300" t="s">
        <v>76</v>
      </c>
      <c r="C104" s="301"/>
      <c r="D104" s="301"/>
      <c r="E104" s="301"/>
      <c r="F104" s="301"/>
      <c r="G104" s="301"/>
      <c r="H104" s="301"/>
      <c r="I104" s="301"/>
      <c r="J104" s="302"/>
      <c r="K104" s="140" t="s">
        <v>19</v>
      </c>
      <c r="M104" s="10"/>
    </row>
    <row r="105" spans="1:15" s="2" customFormat="1" ht="20.25" customHeight="1" thickBot="1" x14ac:dyDescent="0.25">
      <c r="A105" s="51" t="s">
        <v>28</v>
      </c>
      <c r="B105" s="303" t="s">
        <v>64</v>
      </c>
      <c r="C105" s="303"/>
      <c r="D105" s="303"/>
      <c r="E105" s="303"/>
      <c r="F105" s="303"/>
      <c r="G105" s="303"/>
      <c r="H105" s="303"/>
      <c r="I105" s="303"/>
      <c r="J105" s="303"/>
      <c r="K105" s="65">
        <f>$K$95</f>
        <v>1.85</v>
      </c>
      <c r="M105" s="10"/>
    </row>
    <row r="106" spans="1:15" s="2" customFormat="1" ht="20.25" customHeight="1" thickBot="1" x14ac:dyDescent="0.25">
      <c r="A106" s="251" t="s">
        <v>12</v>
      </c>
      <c r="B106" s="252"/>
      <c r="C106" s="252"/>
      <c r="D106" s="252"/>
      <c r="E106" s="252"/>
      <c r="F106" s="252"/>
      <c r="G106" s="252"/>
      <c r="H106" s="252"/>
      <c r="I106" s="252"/>
      <c r="J106" s="253"/>
      <c r="K106" s="91">
        <f>SUM(K105:K105)</f>
        <v>1.85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70" t="s">
        <v>48</v>
      </c>
      <c r="B108" s="271"/>
      <c r="C108" s="271"/>
      <c r="D108" s="271"/>
      <c r="E108" s="271"/>
      <c r="F108" s="271"/>
      <c r="G108" s="271"/>
      <c r="H108" s="271"/>
      <c r="I108" s="271"/>
      <c r="J108" s="271"/>
      <c r="K108" s="272"/>
      <c r="M108" s="10"/>
    </row>
    <row r="109" spans="1:15" s="2" customFormat="1" ht="20.25" customHeight="1" thickBo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M109" s="10"/>
    </row>
    <row r="110" spans="1:15" s="2" customFormat="1" ht="20.25" customHeight="1" thickBot="1" x14ac:dyDescent="0.25">
      <c r="A110" s="145">
        <v>5</v>
      </c>
      <c r="B110" s="281" t="s">
        <v>33</v>
      </c>
      <c r="C110" s="282"/>
      <c r="D110" s="282"/>
      <c r="E110" s="282"/>
      <c r="F110" s="283"/>
      <c r="G110" s="284" t="s">
        <v>102</v>
      </c>
      <c r="H110" s="285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04" t="s">
        <v>3</v>
      </c>
      <c r="B111" s="286" t="s">
        <v>136</v>
      </c>
      <c r="C111" s="286"/>
      <c r="D111" s="286"/>
      <c r="E111" s="286"/>
      <c r="F111" s="286"/>
      <c r="G111" s="287">
        <f>'UNIFORME GERAL'!G9</f>
        <v>3.33</v>
      </c>
      <c r="H111" s="287"/>
      <c r="I111" s="107"/>
      <c r="J111" s="205"/>
      <c r="K111" s="206">
        <f>G111</f>
        <v>3.33</v>
      </c>
      <c r="M111" s="277"/>
      <c r="N111" s="277"/>
      <c r="O111" s="277"/>
    </row>
    <row r="112" spans="1:15" s="2" customFormat="1" ht="20.25" customHeight="1" x14ac:dyDescent="0.2">
      <c r="A112" s="155" t="s">
        <v>5</v>
      </c>
      <c r="B112" s="278" t="s">
        <v>26</v>
      </c>
      <c r="C112" s="278"/>
      <c r="D112" s="278"/>
      <c r="E112" s="278"/>
      <c r="F112" s="278"/>
      <c r="G112" s="269">
        <v>0</v>
      </c>
      <c r="H112" s="269"/>
      <c r="I112" s="109"/>
      <c r="J112" s="175"/>
      <c r="K112" s="176">
        <f>G112-J112</f>
        <v>0</v>
      </c>
      <c r="M112" s="279"/>
      <c r="N112" s="279"/>
      <c r="O112" s="279"/>
    </row>
    <row r="113" spans="1:19" s="2" customFormat="1" ht="20.25" customHeight="1" x14ac:dyDescent="0.2">
      <c r="A113" s="155" t="s">
        <v>7</v>
      </c>
      <c r="B113" s="278" t="s">
        <v>27</v>
      </c>
      <c r="C113" s="278"/>
      <c r="D113" s="278"/>
      <c r="E113" s="278"/>
      <c r="F113" s="278"/>
      <c r="G113" s="269">
        <f>'EQUIPAMENTOS '!G5</f>
        <v>2.58</v>
      </c>
      <c r="H113" s="269"/>
      <c r="I113" s="109"/>
      <c r="J113" s="175"/>
      <c r="K113" s="176">
        <f>G113</f>
        <v>2.58</v>
      </c>
      <c r="M113" s="280"/>
      <c r="N113" s="280"/>
      <c r="O113" s="280"/>
    </row>
    <row r="114" spans="1:19" s="2" customFormat="1" ht="20.25" customHeight="1" thickBot="1" x14ac:dyDescent="0.25">
      <c r="A114" s="160" t="s">
        <v>22</v>
      </c>
      <c r="B114" s="268" t="s">
        <v>126</v>
      </c>
      <c r="C114" s="268"/>
      <c r="D114" s="268"/>
      <c r="E114" s="268"/>
      <c r="F114" s="268"/>
      <c r="G114" s="269" t="s">
        <v>206</v>
      </c>
      <c r="H114" s="269"/>
      <c r="I114" s="201"/>
      <c r="J114" s="202"/>
      <c r="K114" s="203" t="str">
        <f>G114</f>
        <v>-</v>
      </c>
      <c r="M114" s="10"/>
    </row>
    <row r="115" spans="1:19" s="2" customFormat="1" ht="20.25" customHeight="1" thickBot="1" x14ac:dyDescent="0.25">
      <c r="A115" s="251" t="s">
        <v>12</v>
      </c>
      <c r="B115" s="252"/>
      <c r="C115" s="252"/>
      <c r="D115" s="252"/>
      <c r="E115" s="252"/>
      <c r="F115" s="252"/>
      <c r="G115" s="252"/>
      <c r="H115" s="252"/>
      <c r="I115" s="252"/>
      <c r="J115" s="253"/>
      <c r="K115" s="91">
        <f>ROUND(SUM(K111:K114),2)</f>
        <v>5.91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70" t="s">
        <v>52</v>
      </c>
      <c r="B117" s="271"/>
      <c r="C117" s="271"/>
      <c r="D117" s="271"/>
      <c r="E117" s="271"/>
      <c r="F117" s="271"/>
      <c r="G117" s="271"/>
      <c r="H117" s="271"/>
      <c r="I117" s="271"/>
      <c r="J117" s="271"/>
      <c r="K117" s="272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1">
        <v>6</v>
      </c>
      <c r="B119" s="273" t="s">
        <v>127</v>
      </c>
      <c r="C119" s="273"/>
      <c r="D119" s="273"/>
      <c r="E119" s="273"/>
      <c r="F119" s="273"/>
      <c r="G119" s="273"/>
      <c r="H119" s="273"/>
      <c r="I119" s="273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274" t="s">
        <v>101</v>
      </c>
      <c r="B120" s="275"/>
      <c r="C120" s="275"/>
      <c r="D120" s="275"/>
      <c r="E120" s="275"/>
      <c r="F120" s="275"/>
      <c r="G120" s="275"/>
      <c r="H120" s="275"/>
      <c r="I120" s="275"/>
      <c r="J120" s="276"/>
      <c r="K120" s="153">
        <f>K138</f>
        <v>3667.33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257" t="s">
        <v>31</v>
      </c>
      <c r="C121" s="258"/>
      <c r="D121" s="258"/>
      <c r="E121" s="258"/>
      <c r="F121" s="258"/>
      <c r="G121" s="258"/>
      <c r="H121" s="258"/>
      <c r="I121" s="259"/>
      <c r="J121" s="156">
        <v>0.02</v>
      </c>
      <c r="K121" s="210">
        <f>K120*J121</f>
        <v>73.346599999999995</v>
      </c>
      <c r="L121" s="2">
        <f>'RESUMO COMPLETO'!L4-'RESUMO COMPLETO'!K4</f>
        <v>-748929.6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260" t="s">
        <v>89</v>
      </c>
      <c r="C122" s="261"/>
      <c r="D122" s="261"/>
      <c r="E122" s="261"/>
      <c r="F122" s="261"/>
      <c r="G122" s="261"/>
      <c r="H122" s="261"/>
      <c r="I122" s="262"/>
      <c r="J122" s="157">
        <v>1.6052E-2</v>
      </c>
      <c r="K122" s="211">
        <f>ROUND((K120*J122),2)</f>
        <v>58.87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263" t="s">
        <v>120</v>
      </c>
      <c r="B123" s="264"/>
      <c r="C123" s="264"/>
      <c r="D123" s="264"/>
      <c r="E123" s="264"/>
      <c r="F123" s="264"/>
      <c r="G123" s="264" t="s">
        <v>121</v>
      </c>
      <c r="H123" s="264"/>
      <c r="I123" s="264"/>
      <c r="J123" s="265"/>
      <c r="K123" s="212">
        <f>SUM(K120:K122)</f>
        <v>3799.5465999999997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266" t="s">
        <v>122</v>
      </c>
      <c r="C124" s="267"/>
      <c r="D124" s="267"/>
      <c r="E124" s="267"/>
      <c r="F124" s="267"/>
      <c r="G124" s="267"/>
      <c r="H124" s="267"/>
      <c r="I124" s="158">
        <f>SUM(J125:J127)*100</f>
        <v>8.6499999999999986</v>
      </c>
      <c r="J124" s="159">
        <f>ROUND((100-I124)/100,2)</f>
        <v>0.91</v>
      </c>
      <c r="K124" s="213">
        <f>SUM(K123/J124)</f>
        <v>4175.3259340659333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5"/>
      <c r="B125" s="245" t="s">
        <v>105</v>
      </c>
      <c r="C125" s="246"/>
      <c r="D125" s="246"/>
      <c r="E125" s="246"/>
      <c r="F125" s="246"/>
      <c r="G125" s="246"/>
      <c r="H125" s="246"/>
      <c r="I125" s="247"/>
      <c r="J125" s="154">
        <v>6.4999999999999997E-3</v>
      </c>
      <c r="K125" s="211">
        <f>ROUND((J125*K124),2)</f>
        <v>27.14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5"/>
      <c r="B126" s="245" t="s">
        <v>106</v>
      </c>
      <c r="C126" s="246"/>
      <c r="D126" s="246"/>
      <c r="E126" s="246"/>
      <c r="F126" s="246"/>
      <c r="G126" s="246"/>
      <c r="H126" s="246"/>
      <c r="I126" s="247"/>
      <c r="J126" s="154">
        <v>0.03</v>
      </c>
      <c r="K126" s="211">
        <f>ROUND((J126*K124),2)</f>
        <v>125.26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0"/>
      <c r="B127" s="248" t="s">
        <v>104</v>
      </c>
      <c r="C127" s="249"/>
      <c r="D127" s="249"/>
      <c r="E127" s="249"/>
      <c r="F127" s="249"/>
      <c r="G127" s="249"/>
      <c r="H127" s="249"/>
      <c r="I127" s="250"/>
      <c r="J127" s="157">
        <v>0.05</v>
      </c>
      <c r="K127" s="214">
        <f>ROUND((J127*K124),2)</f>
        <v>208.77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51" t="s">
        <v>12</v>
      </c>
      <c r="B128" s="252"/>
      <c r="C128" s="252"/>
      <c r="D128" s="252"/>
      <c r="E128" s="252"/>
      <c r="F128" s="252"/>
      <c r="G128" s="252"/>
      <c r="H128" s="252"/>
      <c r="I128" s="252"/>
      <c r="J128" s="253"/>
      <c r="K128" s="181">
        <f>ROUND(SUM(K125:K127,K121:K122),2)</f>
        <v>493.39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1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254" t="s">
        <v>90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6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2"/>
      <c r="B131" s="163"/>
      <c r="C131" s="163"/>
      <c r="D131" s="163"/>
      <c r="E131" s="163"/>
      <c r="F131" s="163"/>
      <c r="G131" s="163"/>
      <c r="H131" s="163"/>
      <c r="I131" s="163"/>
      <c r="J131" s="163"/>
      <c r="K131" s="164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5"/>
      <c r="B132" s="146" t="s">
        <v>59</v>
      </c>
      <c r="C132" s="147"/>
      <c r="D132" s="148"/>
      <c r="E132" s="148"/>
      <c r="F132" s="148"/>
      <c r="G132" s="148"/>
      <c r="H132" s="148"/>
      <c r="I132" s="148"/>
      <c r="J132" s="148"/>
      <c r="K132" s="149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2" t="s">
        <v>3</v>
      </c>
      <c r="B133" s="240" t="s">
        <v>54</v>
      </c>
      <c r="C133" s="241"/>
      <c r="D133" s="241"/>
      <c r="E133" s="241"/>
      <c r="F133" s="241"/>
      <c r="G133" s="241"/>
      <c r="H133" s="241"/>
      <c r="I133" s="241"/>
      <c r="J133" s="242"/>
      <c r="K133" s="143">
        <f>K32</f>
        <v>1821.97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4" t="s">
        <v>5</v>
      </c>
      <c r="B134" s="240" t="s">
        <v>55</v>
      </c>
      <c r="C134" s="241"/>
      <c r="D134" s="241"/>
      <c r="E134" s="241"/>
      <c r="F134" s="241"/>
      <c r="G134" s="241"/>
      <c r="H134" s="241"/>
      <c r="I134" s="241"/>
      <c r="J134" s="241"/>
      <c r="K134" s="6">
        <f>K71</f>
        <v>1749.03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4" t="s">
        <v>7</v>
      </c>
      <c r="B135" s="240" t="s">
        <v>49</v>
      </c>
      <c r="C135" s="241"/>
      <c r="D135" s="241"/>
      <c r="E135" s="241"/>
      <c r="F135" s="241"/>
      <c r="G135" s="241"/>
      <c r="H135" s="241"/>
      <c r="I135" s="241"/>
      <c r="J135" s="242"/>
      <c r="K135" s="138">
        <f>K82</f>
        <v>88.57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4" t="s">
        <v>22</v>
      </c>
      <c r="B136" s="240" t="s">
        <v>56</v>
      </c>
      <c r="C136" s="241"/>
      <c r="D136" s="241"/>
      <c r="E136" s="241"/>
      <c r="F136" s="241"/>
      <c r="G136" s="241"/>
      <c r="H136" s="241"/>
      <c r="I136" s="241"/>
      <c r="J136" s="242"/>
      <c r="K136" s="138">
        <f>K106</f>
        <v>1.85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4" t="s">
        <v>8</v>
      </c>
      <c r="B137" s="240" t="s">
        <v>48</v>
      </c>
      <c r="C137" s="241"/>
      <c r="D137" s="241"/>
      <c r="E137" s="241"/>
      <c r="F137" s="241"/>
      <c r="G137" s="241"/>
      <c r="H137" s="241"/>
      <c r="I137" s="241"/>
      <c r="J137" s="242"/>
      <c r="K137" s="138">
        <f>K115</f>
        <v>5.91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0"/>
      <c r="B138" s="243" t="s">
        <v>57</v>
      </c>
      <c r="C138" s="244"/>
      <c r="D138" s="244"/>
      <c r="E138" s="244"/>
      <c r="F138" s="244"/>
      <c r="G138" s="244"/>
      <c r="H138" s="244"/>
      <c r="I138" s="244"/>
      <c r="J138" s="151"/>
      <c r="K138" s="152">
        <f>SUM(K133:K137)</f>
        <v>3667.33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4" t="s">
        <v>9</v>
      </c>
      <c r="B139" s="240" t="s">
        <v>52</v>
      </c>
      <c r="C139" s="241"/>
      <c r="D139" s="241"/>
      <c r="E139" s="241"/>
      <c r="F139" s="241"/>
      <c r="G139" s="241"/>
      <c r="H139" s="241"/>
      <c r="I139" s="241"/>
      <c r="J139" s="242"/>
      <c r="K139" s="143">
        <f>$K$128</f>
        <v>493.39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244" t="s">
        <v>58</v>
      </c>
      <c r="C140" s="244"/>
      <c r="D140" s="244"/>
      <c r="E140" s="244"/>
      <c r="F140" s="244"/>
      <c r="G140" s="244"/>
      <c r="H140" s="244"/>
      <c r="I140" s="244"/>
      <c r="J140" s="207"/>
      <c r="K140" s="208">
        <f>ROUND(SUM(K139+K138),2)</f>
        <v>4160.72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G123:J123"/>
    <mergeCell ref="B124:H124"/>
    <mergeCell ref="A120:J120"/>
    <mergeCell ref="B114:F114"/>
    <mergeCell ref="G114:H114"/>
    <mergeCell ref="A115:J115"/>
    <mergeCell ref="A117:K117"/>
    <mergeCell ref="B119:I119"/>
    <mergeCell ref="B91:I91"/>
    <mergeCell ref="B92:I92"/>
    <mergeCell ref="B93:I93"/>
    <mergeCell ref="B94:I94"/>
    <mergeCell ref="A95:J95"/>
    <mergeCell ref="B99:I99"/>
    <mergeCell ref="B100:I100"/>
    <mergeCell ref="A102:K102"/>
    <mergeCell ref="B105:J105"/>
    <mergeCell ref="A97:K97"/>
    <mergeCell ref="B104:J104"/>
    <mergeCell ref="B121:I121"/>
    <mergeCell ref="B122:I122"/>
    <mergeCell ref="A123:F123"/>
    <mergeCell ref="B140:I140"/>
    <mergeCell ref="B134:J134"/>
    <mergeCell ref="B135:J135"/>
    <mergeCell ref="B136:J136"/>
    <mergeCell ref="B137:J137"/>
    <mergeCell ref="B138:I138"/>
    <mergeCell ref="B139:J139"/>
    <mergeCell ref="A128:J128"/>
    <mergeCell ref="A130:K130"/>
    <mergeCell ref="B133:J133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B15:F15"/>
    <mergeCell ref="G15:I15"/>
    <mergeCell ref="J15:K15"/>
    <mergeCell ref="A4:K4"/>
    <mergeCell ref="A6:K6"/>
    <mergeCell ref="B7:J7"/>
    <mergeCell ref="B8:J8"/>
    <mergeCell ref="B9:J9"/>
    <mergeCell ref="B10:J10"/>
    <mergeCell ref="A5:K5"/>
    <mergeCell ref="A1:K1"/>
    <mergeCell ref="A2:C2"/>
    <mergeCell ref="D2:K2"/>
    <mergeCell ref="A3:C3"/>
    <mergeCell ref="D3:K3"/>
    <mergeCell ref="A11:K11"/>
    <mergeCell ref="A13:K13"/>
    <mergeCell ref="B14:F14"/>
    <mergeCell ref="G14:I14"/>
    <mergeCell ref="J14:K14"/>
    <mergeCell ref="A18:K18"/>
    <mergeCell ref="A25:K25"/>
    <mergeCell ref="B27:G27"/>
    <mergeCell ref="B28:G28"/>
    <mergeCell ref="B29:G29"/>
    <mergeCell ref="B30:G30"/>
    <mergeCell ref="B19:J19"/>
    <mergeCell ref="B20:J20"/>
    <mergeCell ref="B22:J22"/>
    <mergeCell ref="B23:J23"/>
    <mergeCell ref="B21:J21"/>
    <mergeCell ref="B45:I45"/>
    <mergeCell ref="B31:G31"/>
    <mergeCell ref="A32:J32"/>
    <mergeCell ref="A34:K34"/>
    <mergeCell ref="B39:I39"/>
    <mergeCell ref="B52:I52"/>
    <mergeCell ref="B53:I53"/>
    <mergeCell ref="B40:I40"/>
    <mergeCell ref="A41:J41"/>
    <mergeCell ref="A36:K36"/>
    <mergeCell ref="B38:I38"/>
    <mergeCell ref="A43:K43"/>
    <mergeCell ref="B125:I125"/>
    <mergeCell ref="B126:I126"/>
    <mergeCell ref="B127:I127"/>
    <mergeCell ref="A56:K56"/>
    <mergeCell ref="A65:K65"/>
    <mergeCell ref="B67:J67"/>
    <mergeCell ref="B68:J68"/>
    <mergeCell ref="B69:J69"/>
    <mergeCell ref="B59:F59"/>
    <mergeCell ref="B60:F60"/>
    <mergeCell ref="A63:J63"/>
    <mergeCell ref="B62:F62"/>
    <mergeCell ref="B80:I80"/>
    <mergeCell ref="A82:I82"/>
    <mergeCell ref="A84:K84"/>
    <mergeCell ref="B70:J70"/>
    <mergeCell ref="A71:J71"/>
    <mergeCell ref="A73:K73"/>
    <mergeCell ref="B76:I76"/>
    <mergeCell ref="B77:I77"/>
    <mergeCell ref="B79:I79"/>
    <mergeCell ref="B75:I75"/>
    <mergeCell ref="B78:I78"/>
    <mergeCell ref="B90:I90"/>
    <mergeCell ref="B88:I88"/>
    <mergeCell ref="B89:I89"/>
    <mergeCell ref="A54:I54"/>
    <mergeCell ref="B46:I46"/>
    <mergeCell ref="B47:I47"/>
    <mergeCell ref="B48:I48"/>
    <mergeCell ref="B49:I49"/>
    <mergeCell ref="B50:I50"/>
    <mergeCell ref="B51:I51"/>
    <mergeCell ref="B58:F58"/>
    <mergeCell ref="B81:I81"/>
    <mergeCell ref="A86:K86"/>
    <mergeCell ref="B61:F61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0"/>
  </sheetPr>
  <dimension ref="A1:AD193"/>
  <sheetViews>
    <sheetView showGridLines="0" topLeftCell="A111" zoomScale="70" zoomScaleNormal="70" zoomScaleSheetLayoutView="75" workbookViewId="0">
      <selection activeCell="M85" sqref="M8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17.2851562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341" t="s">
        <v>116</v>
      </c>
      <c r="B1" s="342"/>
      <c r="C1" s="342"/>
      <c r="D1" s="342"/>
      <c r="E1" s="342"/>
      <c r="F1" s="342"/>
      <c r="G1" s="342"/>
      <c r="H1" s="342"/>
      <c r="I1" s="342"/>
      <c r="J1" s="342"/>
      <c r="K1" s="343"/>
      <c r="M1" s="111"/>
    </row>
    <row r="2" spans="1:13" ht="21" customHeight="1" thickBot="1" x14ac:dyDescent="0.25">
      <c r="A2" s="344" t="s">
        <v>0</v>
      </c>
      <c r="B2" s="344"/>
      <c r="C2" s="344"/>
      <c r="D2" s="345" t="s">
        <v>159</v>
      </c>
      <c r="E2" s="345"/>
      <c r="F2" s="345"/>
      <c r="G2" s="345"/>
      <c r="H2" s="345"/>
      <c r="I2" s="345"/>
      <c r="J2" s="345"/>
      <c r="K2" s="345"/>
    </row>
    <row r="3" spans="1:13" ht="20.25" customHeight="1" thickBot="1" x14ac:dyDescent="0.25">
      <c r="A3" s="332" t="s">
        <v>1</v>
      </c>
      <c r="B3" s="332"/>
      <c r="C3" s="332"/>
      <c r="D3" s="346" t="s">
        <v>117</v>
      </c>
      <c r="E3" s="346"/>
      <c r="F3" s="346"/>
      <c r="G3" s="346"/>
      <c r="H3" s="346"/>
      <c r="I3" s="346"/>
      <c r="J3" s="346"/>
      <c r="K3" s="347"/>
    </row>
    <row r="4" spans="1:13" ht="21" customHeight="1" thickBot="1" x14ac:dyDescent="0.35">
      <c r="A4" s="348" t="s">
        <v>2</v>
      </c>
      <c r="B4" s="349"/>
      <c r="C4" s="349"/>
      <c r="D4" s="349"/>
      <c r="E4" s="349"/>
      <c r="F4" s="349"/>
      <c r="G4" s="349"/>
      <c r="H4" s="349"/>
      <c r="I4" s="349"/>
      <c r="J4" s="349"/>
      <c r="K4" s="350"/>
    </row>
    <row r="5" spans="1:13" ht="21" customHeight="1" thickBot="1" x14ac:dyDescent="0.3">
      <c r="A5" s="337" t="s">
        <v>138</v>
      </c>
      <c r="B5" s="338"/>
      <c r="C5" s="338"/>
      <c r="D5" s="338"/>
      <c r="E5" s="338"/>
      <c r="F5" s="338"/>
      <c r="G5" s="338"/>
      <c r="H5" s="338"/>
      <c r="I5" s="338"/>
      <c r="J5" s="338"/>
      <c r="K5" s="339"/>
    </row>
    <row r="6" spans="1:13" ht="15.75" x14ac:dyDescent="0.25">
      <c r="A6" s="340" t="s">
        <v>36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</row>
    <row r="7" spans="1:13" ht="20.25" customHeight="1" x14ac:dyDescent="0.2">
      <c r="A7" s="51" t="s">
        <v>3</v>
      </c>
      <c r="B7" s="304" t="s">
        <v>4</v>
      </c>
      <c r="C7" s="304"/>
      <c r="D7" s="304"/>
      <c r="E7" s="304"/>
      <c r="F7" s="304"/>
      <c r="G7" s="304"/>
      <c r="H7" s="304"/>
      <c r="I7" s="304"/>
      <c r="J7" s="304"/>
      <c r="K7" s="56"/>
    </row>
    <row r="8" spans="1:13" ht="21.75" customHeight="1" x14ac:dyDescent="0.2">
      <c r="A8" s="51" t="s">
        <v>5</v>
      </c>
      <c r="B8" s="304" t="s">
        <v>6</v>
      </c>
      <c r="C8" s="304"/>
      <c r="D8" s="304"/>
      <c r="E8" s="304"/>
      <c r="F8" s="304"/>
      <c r="G8" s="304"/>
      <c r="H8" s="304"/>
      <c r="I8" s="304"/>
      <c r="J8" s="304"/>
      <c r="K8" s="57" t="s">
        <v>113</v>
      </c>
    </row>
    <row r="9" spans="1:13" ht="20.25" customHeight="1" x14ac:dyDescent="0.2">
      <c r="A9" s="51" t="s">
        <v>7</v>
      </c>
      <c r="B9" s="304" t="s">
        <v>35</v>
      </c>
      <c r="C9" s="304"/>
      <c r="D9" s="304"/>
      <c r="E9" s="304"/>
      <c r="F9" s="304"/>
      <c r="G9" s="304"/>
      <c r="H9" s="304"/>
      <c r="I9" s="304"/>
      <c r="J9" s="304"/>
      <c r="K9" s="58" t="s">
        <v>150</v>
      </c>
    </row>
    <row r="10" spans="1:13" ht="20.25" customHeight="1" x14ac:dyDescent="0.2">
      <c r="A10" s="51" t="s">
        <v>22</v>
      </c>
      <c r="B10" s="304" t="s">
        <v>11</v>
      </c>
      <c r="C10" s="304"/>
      <c r="D10" s="304"/>
      <c r="E10" s="304"/>
      <c r="F10" s="304"/>
      <c r="G10" s="304"/>
      <c r="H10" s="304"/>
      <c r="I10" s="304"/>
      <c r="J10" s="304"/>
      <c r="K10" s="59">
        <v>60</v>
      </c>
    </row>
    <row r="11" spans="1:13" ht="15" customHeight="1" x14ac:dyDescent="0.2">
      <c r="A11" s="351"/>
      <c r="B11" s="352"/>
      <c r="C11" s="352"/>
      <c r="D11" s="352"/>
      <c r="E11" s="352"/>
      <c r="F11" s="352"/>
      <c r="G11" s="352"/>
      <c r="H11" s="352"/>
      <c r="I11" s="352"/>
      <c r="J11" s="352"/>
      <c r="K11" s="352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3" t="s">
        <v>37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5"/>
    </row>
    <row r="14" spans="1:13" ht="35.25" customHeight="1" thickBot="1" x14ac:dyDescent="0.25">
      <c r="A14" s="60">
        <v>1</v>
      </c>
      <c r="B14" s="333" t="s">
        <v>78</v>
      </c>
      <c r="C14" s="334"/>
      <c r="D14" s="334"/>
      <c r="E14" s="334"/>
      <c r="F14" s="353"/>
      <c r="G14" s="354" t="s">
        <v>79</v>
      </c>
      <c r="H14" s="334"/>
      <c r="I14" s="334"/>
      <c r="J14" s="355" t="s">
        <v>96</v>
      </c>
      <c r="K14" s="356"/>
    </row>
    <row r="15" spans="1:13" ht="21" customHeight="1" x14ac:dyDescent="0.2">
      <c r="A15" s="49" t="s">
        <v>3</v>
      </c>
      <c r="B15" s="336" t="s">
        <v>164</v>
      </c>
      <c r="C15" s="336"/>
      <c r="D15" s="336"/>
      <c r="E15" s="336"/>
      <c r="F15" s="336"/>
      <c r="G15" s="336" t="s">
        <v>135</v>
      </c>
      <c r="H15" s="336"/>
      <c r="I15" s="336"/>
      <c r="J15" s="336" t="s">
        <v>178</v>
      </c>
      <c r="K15" s="336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333" t="s">
        <v>38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5"/>
    </row>
    <row r="19" spans="1:12" ht="19.5" customHeight="1" x14ac:dyDescent="0.2">
      <c r="A19" s="69">
        <v>1</v>
      </c>
      <c r="B19" s="286" t="s">
        <v>80</v>
      </c>
      <c r="C19" s="286"/>
      <c r="D19" s="286"/>
      <c r="E19" s="286"/>
      <c r="F19" s="286"/>
      <c r="G19" s="286"/>
      <c r="H19" s="286"/>
      <c r="I19" s="286"/>
      <c r="J19" s="286"/>
      <c r="K19" s="183" t="s">
        <v>166</v>
      </c>
    </row>
    <row r="20" spans="1:12" ht="15" customHeight="1" x14ac:dyDescent="0.2">
      <c r="A20" s="51">
        <v>2</v>
      </c>
      <c r="B20" s="303" t="s">
        <v>39</v>
      </c>
      <c r="C20" s="303"/>
      <c r="D20" s="303"/>
      <c r="E20" s="303"/>
      <c r="F20" s="303"/>
      <c r="G20" s="303"/>
      <c r="H20" s="303"/>
      <c r="I20" s="303"/>
      <c r="J20" s="303"/>
      <c r="K20" s="52" t="s">
        <v>165</v>
      </c>
    </row>
    <row r="21" spans="1:12" ht="15" customHeight="1" x14ac:dyDescent="0.2">
      <c r="A21" s="51">
        <v>3</v>
      </c>
      <c r="B21" s="245" t="s">
        <v>81</v>
      </c>
      <c r="C21" s="246"/>
      <c r="D21" s="246"/>
      <c r="E21" s="246"/>
      <c r="F21" s="246"/>
      <c r="G21" s="246"/>
      <c r="H21" s="246"/>
      <c r="I21" s="246"/>
      <c r="J21" s="247"/>
      <c r="K21" s="182">
        <v>1821.97</v>
      </c>
    </row>
    <row r="22" spans="1:12" ht="15" customHeight="1" x14ac:dyDescent="0.2">
      <c r="A22" s="51">
        <v>4</v>
      </c>
      <c r="B22" s="304" t="s">
        <v>13</v>
      </c>
      <c r="C22" s="304"/>
      <c r="D22" s="304"/>
      <c r="E22" s="304"/>
      <c r="F22" s="304"/>
      <c r="G22" s="304"/>
      <c r="H22" s="304"/>
      <c r="I22" s="304"/>
      <c r="J22" s="303"/>
      <c r="K22" s="54" t="s">
        <v>167</v>
      </c>
    </row>
    <row r="23" spans="1:12" ht="20.25" customHeight="1" x14ac:dyDescent="0.2">
      <c r="A23" s="51">
        <v>5</v>
      </c>
      <c r="B23" s="304" t="s">
        <v>14</v>
      </c>
      <c r="C23" s="304"/>
      <c r="D23" s="304"/>
      <c r="E23" s="304"/>
      <c r="F23" s="304"/>
      <c r="G23" s="304"/>
      <c r="H23" s="304"/>
      <c r="I23" s="304"/>
      <c r="J23" s="30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70" t="s">
        <v>139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2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332" t="s">
        <v>53</v>
      </c>
      <c r="C27" s="332"/>
      <c r="D27" s="332"/>
      <c r="E27" s="332"/>
      <c r="F27" s="332"/>
      <c r="G27" s="332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309" t="s">
        <v>40</v>
      </c>
      <c r="C28" s="309"/>
      <c r="D28" s="309"/>
      <c r="E28" s="309"/>
      <c r="F28" s="309"/>
      <c r="G28" s="309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304" t="s">
        <v>41</v>
      </c>
      <c r="C29" s="304"/>
      <c r="D29" s="304"/>
      <c r="E29" s="304"/>
      <c r="F29" s="304"/>
      <c r="G29" s="304"/>
      <c r="H29" s="63">
        <v>1</v>
      </c>
      <c r="I29" s="66">
        <f>K21</f>
        <v>1821.97</v>
      </c>
      <c r="J29" s="64">
        <v>0.3</v>
      </c>
      <c r="K29" s="65">
        <f>+I29*H29*J29</f>
        <v>546.59100000000001</v>
      </c>
    </row>
    <row r="30" spans="1:12" ht="20.25" customHeight="1" x14ac:dyDescent="0.2">
      <c r="A30" s="51" t="s">
        <v>7</v>
      </c>
      <c r="B30" s="304" t="s">
        <v>42</v>
      </c>
      <c r="C30" s="304"/>
      <c r="D30" s="304"/>
      <c r="E30" s="304"/>
      <c r="F30" s="304"/>
      <c r="G30" s="304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305" t="s">
        <v>68</v>
      </c>
      <c r="C31" s="305"/>
      <c r="D31" s="305"/>
      <c r="E31" s="305"/>
      <c r="F31" s="305"/>
      <c r="G31" s="305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326" t="s">
        <v>22</v>
      </c>
      <c r="B32" s="327"/>
      <c r="C32" s="327"/>
      <c r="D32" s="327"/>
      <c r="E32" s="327"/>
      <c r="F32" s="327"/>
      <c r="G32" s="327"/>
      <c r="H32" s="327"/>
      <c r="I32" s="327"/>
      <c r="J32" s="328"/>
      <c r="K32" s="83">
        <f>SUM(K28:K31)</f>
        <v>2368.5610000000001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70" t="s">
        <v>50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2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329" t="s">
        <v>82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1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91" t="s">
        <v>60</v>
      </c>
      <c r="C38" s="292"/>
      <c r="D38" s="292"/>
      <c r="E38" s="292"/>
      <c r="F38" s="292"/>
      <c r="G38" s="292"/>
      <c r="H38" s="292"/>
      <c r="I38" s="293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309" t="s">
        <v>97</v>
      </c>
      <c r="C39" s="309"/>
      <c r="D39" s="309"/>
      <c r="E39" s="309"/>
      <c r="F39" s="309"/>
      <c r="G39" s="309"/>
      <c r="H39" s="309"/>
      <c r="I39" s="286"/>
      <c r="J39" s="87">
        <v>8.3299999999999999E-2</v>
      </c>
      <c r="K39" s="88">
        <f>ROUND(K$32*J39,2)</f>
        <v>197.3</v>
      </c>
    </row>
    <row r="40" spans="1:30" ht="20.25" customHeight="1" thickBot="1" x14ac:dyDescent="0.25">
      <c r="A40" s="78" t="s">
        <v>5</v>
      </c>
      <c r="B40" s="305" t="s">
        <v>110</v>
      </c>
      <c r="C40" s="305"/>
      <c r="D40" s="305"/>
      <c r="E40" s="305"/>
      <c r="F40" s="305"/>
      <c r="G40" s="305"/>
      <c r="H40" s="305"/>
      <c r="I40" s="305"/>
      <c r="J40" s="89">
        <v>0.121</v>
      </c>
      <c r="K40" s="90">
        <f>ROUND(K$32*J40,2)</f>
        <v>286.60000000000002</v>
      </c>
    </row>
    <row r="41" spans="1:30" ht="20.25" customHeight="1" thickBot="1" x14ac:dyDescent="0.25">
      <c r="A41" s="251" t="s">
        <v>63</v>
      </c>
      <c r="B41" s="252"/>
      <c r="C41" s="252"/>
      <c r="D41" s="252"/>
      <c r="E41" s="252"/>
      <c r="F41" s="252"/>
      <c r="G41" s="252"/>
      <c r="H41" s="252"/>
      <c r="I41" s="252"/>
      <c r="J41" s="253"/>
      <c r="K41" s="91">
        <f>SUM(K39:K40)</f>
        <v>483.90000000000003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321" t="s">
        <v>83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93" t="s">
        <v>140</v>
      </c>
      <c r="C45" s="293"/>
      <c r="D45" s="293"/>
      <c r="E45" s="293"/>
      <c r="F45" s="293"/>
      <c r="G45" s="293"/>
      <c r="H45" s="293"/>
      <c r="I45" s="293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86" t="s">
        <v>23</v>
      </c>
      <c r="C46" s="286"/>
      <c r="D46" s="286"/>
      <c r="E46" s="286"/>
      <c r="F46" s="286"/>
      <c r="G46" s="286"/>
      <c r="H46" s="286"/>
      <c r="I46" s="286"/>
      <c r="J46" s="97">
        <v>0.2</v>
      </c>
      <c r="K46" s="88">
        <f>ROUND(($K$32+$K$41)*J46,2)</f>
        <v>570.49</v>
      </c>
    </row>
    <row r="47" spans="1:30" ht="15.75" x14ac:dyDescent="0.2">
      <c r="A47" s="51" t="s">
        <v>5</v>
      </c>
      <c r="B47" s="303" t="s">
        <v>91</v>
      </c>
      <c r="C47" s="303"/>
      <c r="D47" s="303"/>
      <c r="E47" s="303"/>
      <c r="F47" s="303"/>
      <c r="G47" s="303"/>
      <c r="H47" s="303"/>
      <c r="I47" s="303"/>
      <c r="J47" s="96">
        <v>2.5000000000000001E-2</v>
      </c>
      <c r="K47" s="86">
        <f t="shared" ref="K47:K53" si="0">ROUND(($K$32+$K$41)*J47,2)</f>
        <v>71.31</v>
      </c>
    </row>
    <row r="48" spans="1:30" ht="15.75" x14ac:dyDescent="0.2">
      <c r="A48" s="225" t="s">
        <v>7</v>
      </c>
      <c r="B48" s="325" t="s">
        <v>191</v>
      </c>
      <c r="C48" s="325"/>
      <c r="D48" s="325"/>
      <c r="E48" s="325"/>
      <c r="F48" s="325"/>
      <c r="G48" s="325"/>
      <c r="H48" s="325"/>
      <c r="I48" s="325"/>
      <c r="J48" s="215">
        <f>1%*0.9191</f>
        <v>9.1910000000000013E-3</v>
      </c>
      <c r="K48" s="184">
        <f t="shared" si="0"/>
        <v>26.22</v>
      </c>
      <c r="O48" s="11"/>
    </row>
    <row r="49" spans="1:15" ht="15.75" x14ac:dyDescent="0.2">
      <c r="A49" s="51" t="s">
        <v>22</v>
      </c>
      <c r="B49" s="303" t="s">
        <v>92</v>
      </c>
      <c r="C49" s="303"/>
      <c r="D49" s="303"/>
      <c r="E49" s="303"/>
      <c r="F49" s="303"/>
      <c r="G49" s="303"/>
      <c r="H49" s="303"/>
      <c r="I49" s="303"/>
      <c r="J49" s="96">
        <v>1.4999999999999999E-2</v>
      </c>
      <c r="K49" s="86">
        <f t="shared" si="0"/>
        <v>42.79</v>
      </c>
    </row>
    <row r="50" spans="1:15" ht="15.75" x14ac:dyDescent="0.2">
      <c r="A50" s="51" t="s">
        <v>8</v>
      </c>
      <c r="B50" s="303" t="s">
        <v>93</v>
      </c>
      <c r="C50" s="303"/>
      <c r="D50" s="303"/>
      <c r="E50" s="303"/>
      <c r="F50" s="303"/>
      <c r="G50" s="303"/>
      <c r="H50" s="303"/>
      <c r="I50" s="303"/>
      <c r="J50" s="96">
        <v>0.01</v>
      </c>
      <c r="K50" s="86">
        <f t="shared" si="0"/>
        <v>28.52</v>
      </c>
    </row>
    <row r="51" spans="1:15" ht="15.75" x14ac:dyDescent="0.2">
      <c r="A51" s="51" t="s">
        <v>9</v>
      </c>
      <c r="B51" s="303" t="s">
        <v>94</v>
      </c>
      <c r="C51" s="303"/>
      <c r="D51" s="303"/>
      <c r="E51" s="303"/>
      <c r="F51" s="303"/>
      <c r="G51" s="303"/>
      <c r="H51" s="303"/>
      <c r="I51" s="303"/>
      <c r="J51" s="96">
        <v>6.0000000000000001E-3</v>
      </c>
      <c r="K51" s="86">
        <f t="shared" si="0"/>
        <v>17.11</v>
      </c>
      <c r="O51" s="11"/>
    </row>
    <row r="52" spans="1:15" ht="15.75" x14ac:dyDescent="0.2">
      <c r="A52" s="51" t="s">
        <v>10</v>
      </c>
      <c r="B52" s="303" t="s">
        <v>95</v>
      </c>
      <c r="C52" s="303"/>
      <c r="D52" s="303"/>
      <c r="E52" s="303"/>
      <c r="F52" s="303"/>
      <c r="G52" s="303"/>
      <c r="H52" s="303"/>
      <c r="I52" s="303"/>
      <c r="J52" s="96">
        <v>2E-3</v>
      </c>
      <c r="K52" s="86">
        <f t="shared" si="0"/>
        <v>5.7</v>
      </c>
    </row>
    <row r="53" spans="1:15" ht="16.5" thickBot="1" x14ac:dyDescent="0.25">
      <c r="A53" s="78" t="s">
        <v>25</v>
      </c>
      <c r="B53" s="310" t="s">
        <v>61</v>
      </c>
      <c r="C53" s="310"/>
      <c r="D53" s="310"/>
      <c r="E53" s="310"/>
      <c r="F53" s="310"/>
      <c r="G53" s="310"/>
      <c r="H53" s="310"/>
      <c r="I53" s="310"/>
      <c r="J53" s="98">
        <v>0.08</v>
      </c>
      <c r="K53" s="90">
        <f t="shared" si="0"/>
        <v>228.2</v>
      </c>
    </row>
    <row r="54" spans="1:15" ht="21.75" customHeight="1" thickBot="1" x14ac:dyDescent="0.25">
      <c r="A54" s="319" t="s">
        <v>62</v>
      </c>
      <c r="B54" s="320"/>
      <c r="C54" s="320"/>
      <c r="D54" s="320"/>
      <c r="E54" s="320"/>
      <c r="F54" s="320"/>
      <c r="G54" s="320"/>
      <c r="H54" s="320"/>
      <c r="I54" s="320"/>
      <c r="J54" s="99">
        <f>SUM(J46:J53)</f>
        <v>0.34719100000000003</v>
      </c>
      <c r="K54" s="100">
        <f>SUM(K46:K53)</f>
        <v>990.33999999999992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321" t="s">
        <v>98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91" t="s">
        <v>51</v>
      </c>
      <c r="C58" s="292"/>
      <c r="D58" s="292"/>
      <c r="E58" s="292"/>
      <c r="F58" s="29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324" t="s">
        <v>153</v>
      </c>
      <c r="C59" s="324"/>
      <c r="D59" s="324"/>
      <c r="E59" s="324"/>
      <c r="F59" s="324"/>
      <c r="G59" s="106">
        <v>3.85</v>
      </c>
      <c r="H59" s="107">
        <v>44</v>
      </c>
      <c r="I59" s="107">
        <v>1</v>
      </c>
      <c r="J59" s="97">
        <v>0.06</v>
      </c>
      <c r="K59" s="73">
        <v>0</v>
      </c>
      <c r="M59" s="113"/>
    </row>
    <row r="60" spans="1:15" ht="20.25" customHeight="1" x14ac:dyDescent="0.25">
      <c r="A60" s="51" t="s">
        <v>5</v>
      </c>
      <c r="B60" s="312" t="s">
        <v>154</v>
      </c>
      <c r="C60" s="312"/>
      <c r="D60" s="312"/>
      <c r="E60" s="312"/>
      <c r="F60" s="278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313" t="s">
        <v>217</v>
      </c>
      <c r="C61" s="313"/>
      <c r="D61" s="313"/>
      <c r="E61" s="313"/>
      <c r="F61" s="313"/>
      <c r="G61" s="177">
        <v>21.88</v>
      </c>
      <c r="H61" s="178">
        <v>1</v>
      </c>
      <c r="I61" s="178">
        <v>1</v>
      </c>
      <c r="J61" s="179">
        <v>0</v>
      </c>
      <c r="K61" s="180">
        <f t="shared" ref="K61:K62" si="1">ROUND((G61*H61*I61)-(G61*H61*I61*J61),2)</f>
        <v>21.88</v>
      </c>
      <c r="M61" s="113"/>
    </row>
    <row r="62" spans="1:15" ht="20.25" customHeight="1" thickBot="1" x14ac:dyDescent="0.25">
      <c r="A62" s="217" t="s">
        <v>22</v>
      </c>
      <c r="B62" s="314" t="s">
        <v>207</v>
      </c>
      <c r="C62" s="315"/>
      <c r="D62" s="315"/>
      <c r="E62" s="315"/>
      <c r="F62" s="316"/>
      <c r="G62" s="218">
        <v>1.1200000000000001</v>
      </c>
      <c r="H62" s="219">
        <v>1</v>
      </c>
      <c r="I62" s="219">
        <v>1</v>
      </c>
      <c r="J62" s="220">
        <v>0</v>
      </c>
      <c r="K62" s="221">
        <f t="shared" si="1"/>
        <v>1.1200000000000001</v>
      </c>
      <c r="M62" s="114"/>
    </row>
    <row r="63" spans="1:15" ht="20.25" customHeight="1" thickBot="1" x14ac:dyDescent="0.3">
      <c r="A63" s="317" t="s">
        <v>62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00">
        <f>ROUND(SUM(K59:K62),2)</f>
        <v>614.98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91" t="s">
        <v>46</v>
      </c>
      <c r="C67" s="292"/>
      <c r="D67" s="292"/>
      <c r="E67" s="292"/>
      <c r="F67" s="292"/>
      <c r="G67" s="292"/>
      <c r="H67" s="292"/>
      <c r="I67" s="292"/>
      <c r="J67" s="293"/>
      <c r="K67" s="105" t="s">
        <v>19</v>
      </c>
    </row>
    <row r="68" spans="1:14" ht="20.25" customHeight="1" x14ac:dyDescent="0.2">
      <c r="A68" s="69" t="s">
        <v>47</v>
      </c>
      <c r="B68" s="286" t="str">
        <f>B38</f>
        <v>13º (DÉCIMO TERCEIRO) SALÁRIO, FÉRIAS  E ADICIONAL DE FÉRIAS</v>
      </c>
      <c r="C68" s="286"/>
      <c r="D68" s="286"/>
      <c r="E68" s="286"/>
      <c r="F68" s="286"/>
      <c r="G68" s="286"/>
      <c r="H68" s="286"/>
      <c r="I68" s="286"/>
      <c r="J68" s="286"/>
      <c r="K68" s="73">
        <f>$K$41</f>
        <v>483.90000000000003</v>
      </c>
    </row>
    <row r="69" spans="1:14" ht="20.25" customHeight="1" x14ac:dyDescent="0.2">
      <c r="A69" s="51" t="s">
        <v>43</v>
      </c>
      <c r="B69" s="303" t="s">
        <v>85</v>
      </c>
      <c r="C69" s="303"/>
      <c r="D69" s="303"/>
      <c r="E69" s="303"/>
      <c r="F69" s="303"/>
      <c r="G69" s="303"/>
      <c r="H69" s="303"/>
      <c r="I69" s="303"/>
      <c r="J69" s="303"/>
      <c r="K69" s="65">
        <f>$K$54</f>
        <v>990.33999999999992</v>
      </c>
    </row>
    <row r="70" spans="1:14" ht="20.25" customHeight="1" thickBot="1" x14ac:dyDescent="0.25">
      <c r="A70" s="78" t="s">
        <v>45</v>
      </c>
      <c r="B70" s="310" t="s">
        <v>51</v>
      </c>
      <c r="C70" s="310"/>
      <c r="D70" s="310"/>
      <c r="E70" s="310"/>
      <c r="F70" s="310"/>
      <c r="G70" s="310"/>
      <c r="H70" s="310"/>
      <c r="I70" s="310"/>
      <c r="J70" s="310"/>
      <c r="K70" s="82">
        <f>$K$63</f>
        <v>614.98</v>
      </c>
    </row>
    <row r="71" spans="1:14" ht="20.25" customHeight="1" thickBot="1" x14ac:dyDescent="0.25">
      <c r="A71" s="251" t="s">
        <v>12</v>
      </c>
      <c r="B71" s="252"/>
      <c r="C71" s="252"/>
      <c r="D71" s="252"/>
      <c r="E71" s="252"/>
      <c r="F71" s="252"/>
      <c r="G71" s="252"/>
      <c r="H71" s="252"/>
      <c r="I71" s="252"/>
      <c r="J71" s="311"/>
      <c r="K71" s="120">
        <f>SUM(K68:K70)</f>
        <v>2089.2200000000003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70" t="s">
        <v>49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2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91" t="s">
        <v>70</v>
      </c>
      <c r="C75" s="292"/>
      <c r="D75" s="292"/>
      <c r="E75" s="292"/>
      <c r="F75" s="292"/>
      <c r="G75" s="292"/>
      <c r="H75" s="292"/>
      <c r="I75" s="293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86" t="s">
        <v>30</v>
      </c>
      <c r="C76" s="286"/>
      <c r="D76" s="286"/>
      <c r="E76" s="286"/>
      <c r="F76" s="286"/>
      <c r="G76" s="286"/>
      <c r="H76" s="286"/>
      <c r="I76" s="286"/>
      <c r="J76" s="226">
        <v>1E-4</v>
      </c>
      <c r="K76" s="234">
        <f>((K32+K41+K53+K70)*J76)</f>
        <v>0.36956410000000001</v>
      </c>
      <c r="L76" t="s">
        <v>219</v>
      </c>
      <c r="N76" s="12"/>
    </row>
    <row r="77" spans="1:14" ht="20.25" customHeight="1" x14ac:dyDescent="0.2">
      <c r="A77" s="155" t="s">
        <v>5</v>
      </c>
      <c r="B77" s="303" t="s">
        <v>69</v>
      </c>
      <c r="C77" s="303"/>
      <c r="D77" s="303"/>
      <c r="E77" s="303"/>
      <c r="F77" s="303"/>
      <c r="G77" s="303"/>
      <c r="H77" s="303"/>
      <c r="I77" s="303"/>
      <c r="J77" s="227">
        <f>J53</f>
        <v>0.08</v>
      </c>
      <c r="K77" s="235">
        <f>K76*J77</f>
        <v>2.9565128E-2</v>
      </c>
    </row>
    <row r="78" spans="1:14" ht="20.25" customHeight="1" x14ac:dyDescent="0.2">
      <c r="A78" s="51" t="s">
        <v>7</v>
      </c>
      <c r="B78" s="245" t="s">
        <v>119</v>
      </c>
      <c r="C78" s="246"/>
      <c r="D78" s="246"/>
      <c r="E78" s="246"/>
      <c r="F78" s="246"/>
      <c r="G78" s="246"/>
      <c r="H78" s="246"/>
      <c r="I78" s="247"/>
      <c r="J78" s="228">
        <v>0.02</v>
      </c>
      <c r="K78" s="236">
        <f>(K41+K32)*J78</f>
        <v>57.049220000000005</v>
      </c>
    </row>
    <row r="79" spans="1:14" ht="20.25" customHeight="1" x14ac:dyDescent="0.2">
      <c r="A79" s="51" t="s">
        <v>22</v>
      </c>
      <c r="B79" s="303" t="s">
        <v>71</v>
      </c>
      <c r="C79" s="303"/>
      <c r="D79" s="303"/>
      <c r="E79" s="303"/>
      <c r="F79" s="303"/>
      <c r="G79" s="303"/>
      <c r="H79" s="303"/>
      <c r="I79" s="303"/>
      <c r="J79" s="228">
        <v>1E-4</v>
      </c>
      <c r="K79" s="236">
        <f>((K32+K71)*J79)</f>
        <v>0.44577810000000012</v>
      </c>
      <c r="L79" t="s">
        <v>220</v>
      </c>
    </row>
    <row r="80" spans="1:14" ht="19.5" customHeight="1" x14ac:dyDescent="0.2">
      <c r="A80" s="51" t="s">
        <v>8</v>
      </c>
      <c r="B80" s="303" t="s">
        <v>86</v>
      </c>
      <c r="C80" s="303"/>
      <c r="D80" s="303"/>
      <c r="E80" s="303"/>
      <c r="F80" s="303"/>
      <c r="G80" s="303"/>
      <c r="H80" s="303"/>
      <c r="I80" s="303"/>
      <c r="J80" s="228">
        <f>J54</f>
        <v>0.34719100000000003</v>
      </c>
      <c r="K80" s="236">
        <f>J80*K79</f>
        <v>0.15477014431710007</v>
      </c>
    </row>
    <row r="81" spans="1:15" ht="20.25" customHeight="1" thickBot="1" x14ac:dyDescent="0.25">
      <c r="A81" s="78" t="s">
        <v>9</v>
      </c>
      <c r="B81" s="248" t="s">
        <v>134</v>
      </c>
      <c r="C81" s="249"/>
      <c r="D81" s="249"/>
      <c r="E81" s="249"/>
      <c r="F81" s="249"/>
      <c r="G81" s="249"/>
      <c r="H81" s="249"/>
      <c r="I81" s="250"/>
      <c r="J81" s="229">
        <v>0.02</v>
      </c>
      <c r="K81" s="237">
        <f>ROUND((K32+K41)*J81,2)</f>
        <v>57.05</v>
      </c>
    </row>
    <row r="82" spans="1:15" ht="20.25" customHeight="1" thickBot="1" x14ac:dyDescent="0.25">
      <c r="A82" s="251" t="s">
        <v>62</v>
      </c>
      <c r="B82" s="252"/>
      <c r="C82" s="252"/>
      <c r="D82" s="252"/>
      <c r="E82" s="252"/>
      <c r="F82" s="252"/>
      <c r="G82" s="252"/>
      <c r="H82" s="252"/>
      <c r="I82" s="253"/>
      <c r="J82" s="123">
        <f>SUM(J76:J81)</f>
        <v>0.46739100000000006</v>
      </c>
      <c r="K82" s="124">
        <f>ROUND(SUM(K76:K81),2)</f>
        <v>115.1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1"/>
      <c r="K83" s="132"/>
    </row>
    <row r="84" spans="1:15" ht="32.25" customHeight="1" thickBot="1" x14ac:dyDescent="0.25">
      <c r="A84" s="254" t="s">
        <v>87</v>
      </c>
      <c r="B84" s="255"/>
      <c r="C84" s="255"/>
      <c r="D84" s="255"/>
      <c r="E84" s="255"/>
      <c r="F84" s="255"/>
      <c r="G84" s="255"/>
      <c r="H84" s="255"/>
      <c r="I84" s="255"/>
      <c r="J84" s="255"/>
      <c r="K84" s="256"/>
      <c r="O84" s="11"/>
    </row>
    <row r="85" spans="1:15" ht="20.25" customHeight="1" thickBot="1" x14ac:dyDescent="0.2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M87" s="10"/>
      <c r="O87" s="11"/>
    </row>
    <row r="88" spans="1:15" s="2" customFormat="1" ht="20.25" customHeight="1" thickBot="1" x14ac:dyDescent="0.25">
      <c r="A88" s="92" t="s">
        <v>28</v>
      </c>
      <c r="B88" s="292" t="s">
        <v>64</v>
      </c>
      <c r="C88" s="292"/>
      <c r="D88" s="292"/>
      <c r="E88" s="292"/>
      <c r="F88" s="292"/>
      <c r="G88" s="292"/>
      <c r="H88" s="292"/>
      <c r="I88" s="29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309" t="s">
        <v>65</v>
      </c>
      <c r="C89" s="309"/>
      <c r="D89" s="309"/>
      <c r="E89" s="309"/>
      <c r="F89" s="309"/>
      <c r="G89" s="309"/>
      <c r="H89" s="309"/>
      <c r="I89" s="286"/>
      <c r="J89" s="122">
        <v>1E-4</v>
      </c>
      <c r="K89" s="88">
        <f>ROUND(($K$32+$K$71+$K$82)*J89,2)</f>
        <v>0.46</v>
      </c>
      <c r="L89" t="s">
        <v>221</v>
      </c>
      <c r="M89" s="10"/>
      <c r="O89" s="11"/>
    </row>
    <row r="90" spans="1:15" s="2" customFormat="1" ht="20.25" customHeight="1" x14ac:dyDescent="0.2">
      <c r="A90" s="51" t="s">
        <v>5</v>
      </c>
      <c r="B90" s="304" t="s">
        <v>144</v>
      </c>
      <c r="C90" s="304"/>
      <c r="D90" s="304"/>
      <c r="E90" s="304"/>
      <c r="F90" s="304"/>
      <c r="G90" s="304"/>
      <c r="H90" s="304"/>
      <c r="I90" s="304"/>
      <c r="J90" s="121">
        <v>1E-4</v>
      </c>
      <c r="K90" s="86">
        <f>ROUND(($K$32+$K$71+$K$82)*J90,2)</f>
        <v>0.46</v>
      </c>
      <c r="L90" t="s">
        <v>221</v>
      </c>
      <c r="M90" s="10"/>
    </row>
    <row r="91" spans="1:15" s="2" customFormat="1" ht="20.25" customHeight="1" x14ac:dyDescent="0.2">
      <c r="A91" s="51" t="s">
        <v>7</v>
      </c>
      <c r="B91" s="304" t="s">
        <v>66</v>
      </c>
      <c r="C91" s="304"/>
      <c r="D91" s="304"/>
      <c r="E91" s="304"/>
      <c r="F91" s="304"/>
      <c r="G91" s="304"/>
      <c r="H91" s="304"/>
      <c r="I91" s="304"/>
      <c r="J91" s="121">
        <v>1E-4</v>
      </c>
      <c r="K91" s="86">
        <f>ROUND(($K$32+$K$71+$K$82)*J91,2)</f>
        <v>0.46</v>
      </c>
      <c r="L91" t="s">
        <v>221</v>
      </c>
      <c r="M91" s="10"/>
    </row>
    <row r="92" spans="1:15" s="2" customFormat="1" ht="20.25" customHeight="1" x14ac:dyDescent="0.2">
      <c r="A92" s="51" t="s">
        <v>22</v>
      </c>
      <c r="B92" s="304" t="s">
        <v>112</v>
      </c>
      <c r="C92" s="304"/>
      <c r="D92" s="304"/>
      <c r="E92" s="304"/>
      <c r="F92" s="304"/>
      <c r="G92" s="304"/>
      <c r="H92" s="304"/>
      <c r="I92" s="304"/>
      <c r="J92" s="121">
        <v>1E-4</v>
      </c>
      <c r="K92" s="86">
        <f>ROUND(($K$32+$K$71+$K$82)*J92,2)</f>
        <v>0.46</v>
      </c>
      <c r="L92" t="s">
        <v>221</v>
      </c>
      <c r="M92" s="10"/>
    </row>
    <row r="93" spans="1:15" s="2" customFormat="1" ht="20.25" customHeight="1" x14ac:dyDescent="0.2">
      <c r="A93" s="51" t="s">
        <v>8</v>
      </c>
      <c r="B93" s="304" t="s">
        <v>145</v>
      </c>
      <c r="C93" s="304"/>
      <c r="D93" s="304"/>
      <c r="E93" s="304"/>
      <c r="F93" s="304"/>
      <c r="G93" s="304"/>
      <c r="H93" s="304"/>
      <c r="I93" s="304"/>
      <c r="J93" s="121">
        <v>1E-4</v>
      </c>
      <c r="K93" s="86">
        <f>ROUND(($K$32+$K$71+$K$82)*J93,2)</f>
        <v>0.46</v>
      </c>
      <c r="L93" t="s">
        <v>221</v>
      </c>
      <c r="M93" s="10"/>
    </row>
    <row r="94" spans="1:15" s="2" customFormat="1" ht="20.25" customHeight="1" thickBot="1" x14ac:dyDescent="0.25">
      <c r="A94" s="78" t="s">
        <v>9</v>
      </c>
      <c r="B94" s="305" t="s">
        <v>67</v>
      </c>
      <c r="C94" s="305"/>
      <c r="D94" s="305"/>
      <c r="E94" s="305"/>
      <c r="F94" s="305"/>
      <c r="G94" s="305"/>
      <c r="H94" s="305"/>
      <c r="I94" s="305"/>
      <c r="J94" s="135"/>
      <c r="K94" s="90">
        <f>($K$32+$K$71+$K$82)*J94</f>
        <v>0</v>
      </c>
      <c r="M94" s="10"/>
    </row>
    <row r="95" spans="1:15" s="2" customFormat="1" ht="20.25" customHeight="1" thickBot="1" x14ac:dyDescent="0.25">
      <c r="A95" s="251" t="s">
        <v>12</v>
      </c>
      <c r="B95" s="252"/>
      <c r="C95" s="252"/>
      <c r="D95" s="252"/>
      <c r="E95" s="252"/>
      <c r="F95" s="252"/>
      <c r="G95" s="252"/>
      <c r="H95" s="252"/>
      <c r="I95" s="252"/>
      <c r="J95" s="253"/>
      <c r="K95" s="91">
        <f>SUM(K89:K94)</f>
        <v>2.3000000000000003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288" t="s">
        <v>88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90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91" t="s">
        <v>73</v>
      </c>
      <c r="C99" s="292"/>
      <c r="D99" s="292"/>
      <c r="E99" s="292"/>
      <c r="F99" s="292"/>
      <c r="G99" s="292"/>
      <c r="H99" s="292"/>
      <c r="I99" s="293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294" t="s">
        <v>74</v>
      </c>
      <c r="C100" s="295"/>
      <c r="D100" s="295"/>
      <c r="E100" s="295"/>
      <c r="F100" s="295"/>
      <c r="G100" s="295"/>
      <c r="H100" s="295"/>
      <c r="I100" s="296"/>
      <c r="J100" s="7">
        <v>0</v>
      </c>
      <c r="K100" s="130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36"/>
      <c r="K101" s="137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39">
        <v>4</v>
      </c>
      <c r="B104" s="300" t="s">
        <v>76</v>
      </c>
      <c r="C104" s="301"/>
      <c r="D104" s="301"/>
      <c r="E104" s="301"/>
      <c r="F104" s="301"/>
      <c r="G104" s="301"/>
      <c r="H104" s="301"/>
      <c r="I104" s="301"/>
      <c r="J104" s="302"/>
      <c r="K104" s="140" t="s">
        <v>19</v>
      </c>
      <c r="M104" s="10"/>
    </row>
    <row r="105" spans="1:15" s="2" customFormat="1" ht="20.25" customHeight="1" thickBot="1" x14ac:dyDescent="0.25">
      <c r="A105" s="51" t="s">
        <v>28</v>
      </c>
      <c r="B105" s="303" t="s">
        <v>64</v>
      </c>
      <c r="C105" s="303"/>
      <c r="D105" s="303"/>
      <c r="E105" s="303"/>
      <c r="F105" s="303"/>
      <c r="G105" s="303"/>
      <c r="H105" s="303"/>
      <c r="I105" s="303"/>
      <c r="J105" s="303"/>
      <c r="K105" s="65">
        <f>$K$95</f>
        <v>2.3000000000000003</v>
      </c>
      <c r="M105" s="10"/>
    </row>
    <row r="106" spans="1:15" s="2" customFormat="1" ht="20.25" customHeight="1" thickBot="1" x14ac:dyDescent="0.25">
      <c r="A106" s="251" t="s">
        <v>12</v>
      </c>
      <c r="B106" s="252"/>
      <c r="C106" s="252"/>
      <c r="D106" s="252"/>
      <c r="E106" s="252"/>
      <c r="F106" s="252"/>
      <c r="G106" s="252"/>
      <c r="H106" s="252"/>
      <c r="I106" s="252"/>
      <c r="J106" s="253"/>
      <c r="K106" s="91">
        <f>SUM(K105:K105)</f>
        <v>2.3000000000000003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70" t="s">
        <v>48</v>
      </c>
      <c r="B108" s="271"/>
      <c r="C108" s="271"/>
      <c r="D108" s="271"/>
      <c r="E108" s="271"/>
      <c r="F108" s="271"/>
      <c r="G108" s="271"/>
      <c r="H108" s="271"/>
      <c r="I108" s="271"/>
      <c r="J108" s="271"/>
      <c r="K108" s="272"/>
      <c r="M108" s="10"/>
    </row>
    <row r="109" spans="1:15" s="2" customFormat="1" ht="20.25" customHeight="1" thickBo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M109" s="10"/>
    </row>
    <row r="110" spans="1:15" s="2" customFormat="1" ht="20.25" customHeight="1" thickBot="1" x14ac:dyDescent="0.25">
      <c r="A110" s="145">
        <v>5</v>
      </c>
      <c r="B110" s="281" t="s">
        <v>33</v>
      </c>
      <c r="C110" s="282"/>
      <c r="D110" s="282"/>
      <c r="E110" s="282"/>
      <c r="F110" s="283"/>
      <c r="G110" s="284" t="s">
        <v>102</v>
      </c>
      <c r="H110" s="285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04" t="s">
        <v>3</v>
      </c>
      <c r="B111" s="286" t="s">
        <v>136</v>
      </c>
      <c r="C111" s="286"/>
      <c r="D111" s="286"/>
      <c r="E111" s="286"/>
      <c r="F111" s="286"/>
      <c r="G111" s="287">
        <f>'UNIFORME GERAL'!G9</f>
        <v>3.33</v>
      </c>
      <c r="H111" s="287"/>
      <c r="I111" s="107"/>
      <c r="J111" s="205"/>
      <c r="K111" s="206">
        <f>G111</f>
        <v>3.33</v>
      </c>
      <c r="M111" s="277"/>
      <c r="N111" s="277"/>
      <c r="O111" s="277"/>
    </row>
    <row r="112" spans="1:15" s="2" customFormat="1" ht="20.25" customHeight="1" x14ac:dyDescent="0.2">
      <c r="A112" s="155" t="s">
        <v>5</v>
      </c>
      <c r="B112" s="278" t="s">
        <v>26</v>
      </c>
      <c r="C112" s="278"/>
      <c r="D112" s="278"/>
      <c r="E112" s="278"/>
      <c r="F112" s="278"/>
      <c r="G112" s="269">
        <v>0</v>
      </c>
      <c r="H112" s="269"/>
      <c r="I112" s="109"/>
      <c r="J112" s="175"/>
      <c r="K112" s="176">
        <f>G112-J112</f>
        <v>0</v>
      </c>
      <c r="M112" s="279"/>
      <c r="N112" s="279"/>
      <c r="O112" s="279"/>
    </row>
    <row r="113" spans="1:19" s="2" customFormat="1" ht="20.25" customHeight="1" x14ac:dyDescent="0.2">
      <c r="A113" s="155" t="s">
        <v>7</v>
      </c>
      <c r="B113" s="278" t="s">
        <v>27</v>
      </c>
      <c r="C113" s="278"/>
      <c r="D113" s="278"/>
      <c r="E113" s="278"/>
      <c r="F113" s="278"/>
      <c r="G113" s="269">
        <f>'EQUIPAMENTOS '!G5</f>
        <v>2.58</v>
      </c>
      <c r="H113" s="269"/>
      <c r="I113" s="109"/>
      <c r="J113" s="175"/>
      <c r="K113" s="176">
        <f>G113</f>
        <v>2.58</v>
      </c>
      <c r="M113" s="280"/>
      <c r="N113" s="280"/>
      <c r="O113" s="280"/>
    </row>
    <row r="114" spans="1:19" s="2" customFormat="1" ht="20.25" customHeight="1" thickBot="1" x14ac:dyDescent="0.25">
      <c r="A114" s="160" t="s">
        <v>22</v>
      </c>
      <c r="B114" s="268" t="s">
        <v>126</v>
      </c>
      <c r="C114" s="268"/>
      <c r="D114" s="268"/>
      <c r="E114" s="268"/>
      <c r="F114" s="268"/>
      <c r="G114" s="269" t="s">
        <v>206</v>
      </c>
      <c r="H114" s="269"/>
      <c r="I114" s="201"/>
      <c r="J114" s="202"/>
      <c r="K114" s="203" t="str">
        <f>G114</f>
        <v>-</v>
      </c>
      <c r="M114" s="10"/>
    </row>
    <row r="115" spans="1:19" s="2" customFormat="1" ht="20.25" customHeight="1" thickBot="1" x14ac:dyDescent="0.25">
      <c r="A115" s="251" t="s">
        <v>12</v>
      </c>
      <c r="B115" s="252"/>
      <c r="C115" s="252"/>
      <c r="D115" s="252"/>
      <c r="E115" s="252"/>
      <c r="F115" s="252"/>
      <c r="G115" s="252"/>
      <c r="H115" s="252"/>
      <c r="I115" s="252"/>
      <c r="J115" s="253"/>
      <c r="K115" s="91">
        <f>ROUND(SUM(K111:K114),2)</f>
        <v>5.91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70" t="s">
        <v>52</v>
      </c>
      <c r="B117" s="271"/>
      <c r="C117" s="271"/>
      <c r="D117" s="271"/>
      <c r="E117" s="271"/>
      <c r="F117" s="271"/>
      <c r="G117" s="271"/>
      <c r="H117" s="271"/>
      <c r="I117" s="271"/>
      <c r="J117" s="271"/>
      <c r="K117" s="272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1">
        <v>6</v>
      </c>
      <c r="B119" s="273" t="s">
        <v>127</v>
      </c>
      <c r="C119" s="273"/>
      <c r="D119" s="273"/>
      <c r="E119" s="273"/>
      <c r="F119" s="273"/>
      <c r="G119" s="273"/>
      <c r="H119" s="273"/>
      <c r="I119" s="273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274" t="s">
        <v>101</v>
      </c>
      <c r="B120" s="275"/>
      <c r="C120" s="275"/>
      <c r="D120" s="275"/>
      <c r="E120" s="275"/>
      <c r="F120" s="275"/>
      <c r="G120" s="275"/>
      <c r="H120" s="275"/>
      <c r="I120" s="275"/>
      <c r="J120" s="276"/>
      <c r="K120" s="153">
        <f>K138</f>
        <v>4581.0910000000013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257" t="s">
        <v>31</v>
      </c>
      <c r="C121" s="258"/>
      <c r="D121" s="258"/>
      <c r="E121" s="258"/>
      <c r="F121" s="258"/>
      <c r="G121" s="258"/>
      <c r="H121" s="258"/>
      <c r="I121" s="259"/>
      <c r="J121" s="156">
        <v>6.0000000000000001E-3</v>
      </c>
      <c r="K121" s="210">
        <f>K120*J121</f>
        <v>27.486546000000008</v>
      </c>
      <c r="L121" s="239">
        <f>'RESUMO COMPLETO'!L5-'RESUMO COMPLETO'!K5</f>
        <v>-1522470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260" t="s">
        <v>89</v>
      </c>
      <c r="C122" s="261"/>
      <c r="D122" s="261"/>
      <c r="E122" s="261"/>
      <c r="F122" s="261"/>
      <c r="G122" s="261"/>
      <c r="H122" s="261"/>
      <c r="I122" s="262"/>
      <c r="J122" s="157">
        <v>5.6309999999999997E-3</v>
      </c>
      <c r="K122" s="211">
        <f>ROUND((K120*J122),2)</f>
        <v>25.8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263" t="s">
        <v>120</v>
      </c>
      <c r="B123" s="264"/>
      <c r="C123" s="264"/>
      <c r="D123" s="264"/>
      <c r="E123" s="264"/>
      <c r="F123" s="264"/>
      <c r="G123" s="264" t="s">
        <v>121</v>
      </c>
      <c r="H123" s="264"/>
      <c r="I123" s="264"/>
      <c r="J123" s="265"/>
      <c r="K123" s="212">
        <f>SUM(K120:K122)</f>
        <v>4634.3775460000015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266" t="s">
        <v>122</v>
      </c>
      <c r="C124" s="267"/>
      <c r="D124" s="267"/>
      <c r="E124" s="267"/>
      <c r="F124" s="267"/>
      <c r="G124" s="267"/>
      <c r="H124" s="267"/>
      <c r="I124" s="158">
        <f>SUM(J125:J127)*100</f>
        <v>8.6499999999999986</v>
      </c>
      <c r="J124" s="159">
        <f>ROUND((100-I124)/100,2)</f>
        <v>0.91</v>
      </c>
      <c r="K124" s="213">
        <f>SUM(K123/J124)</f>
        <v>5092.7225780219796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5"/>
      <c r="B125" s="245" t="s">
        <v>105</v>
      </c>
      <c r="C125" s="246"/>
      <c r="D125" s="246"/>
      <c r="E125" s="246"/>
      <c r="F125" s="246"/>
      <c r="G125" s="246"/>
      <c r="H125" s="246"/>
      <c r="I125" s="247"/>
      <c r="J125" s="154">
        <v>6.4999999999999997E-3</v>
      </c>
      <c r="K125" s="211">
        <f>ROUND((J125*K124),2)</f>
        <v>33.1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5"/>
      <c r="B126" s="245" t="s">
        <v>106</v>
      </c>
      <c r="C126" s="246"/>
      <c r="D126" s="246"/>
      <c r="E126" s="246"/>
      <c r="F126" s="246"/>
      <c r="G126" s="246"/>
      <c r="H126" s="246"/>
      <c r="I126" s="247"/>
      <c r="J126" s="154">
        <v>0.03</v>
      </c>
      <c r="K126" s="211">
        <f>ROUND((J126*K124),2)</f>
        <v>152.78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0"/>
      <c r="B127" s="248" t="s">
        <v>104</v>
      </c>
      <c r="C127" s="249"/>
      <c r="D127" s="249"/>
      <c r="E127" s="249"/>
      <c r="F127" s="249"/>
      <c r="G127" s="249"/>
      <c r="H127" s="249"/>
      <c r="I127" s="250"/>
      <c r="J127" s="157">
        <v>0.05</v>
      </c>
      <c r="K127" s="214">
        <f>ROUND((J127*K124),2)</f>
        <v>254.64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51" t="s">
        <v>12</v>
      </c>
      <c r="B128" s="252"/>
      <c r="C128" s="252"/>
      <c r="D128" s="252"/>
      <c r="E128" s="252"/>
      <c r="F128" s="252"/>
      <c r="G128" s="252"/>
      <c r="H128" s="252"/>
      <c r="I128" s="252"/>
      <c r="J128" s="253"/>
      <c r="K128" s="181">
        <f>ROUND(SUM(K125:K127,K121:K122),2)</f>
        <v>493.81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1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254" t="s">
        <v>90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6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2"/>
      <c r="B131" s="163"/>
      <c r="C131" s="163"/>
      <c r="D131" s="163"/>
      <c r="E131" s="163"/>
      <c r="F131" s="163"/>
      <c r="G131" s="163"/>
      <c r="H131" s="163"/>
      <c r="I131" s="163"/>
      <c r="J131" s="163"/>
      <c r="K131" s="164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5"/>
      <c r="B132" s="146" t="s">
        <v>59</v>
      </c>
      <c r="C132" s="147"/>
      <c r="D132" s="148"/>
      <c r="E132" s="148"/>
      <c r="F132" s="148"/>
      <c r="G132" s="148"/>
      <c r="H132" s="148"/>
      <c r="I132" s="148"/>
      <c r="J132" s="148"/>
      <c r="K132" s="149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2" t="s">
        <v>3</v>
      </c>
      <c r="B133" s="240" t="s">
        <v>54</v>
      </c>
      <c r="C133" s="241"/>
      <c r="D133" s="241"/>
      <c r="E133" s="241"/>
      <c r="F133" s="241"/>
      <c r="G133" s="241"/>
      <c r="H133" s="241"/>
      <c r="I133" s="241"/>
      <c r="J133" s="242"/>
      <c r="K133" s="143">
        <f>K32</f>
        <v>2368.5610000000001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4" t="s">
        <v>5</v>
      </c>
      <c r="B134" s="240" t="s">
        <v>55</v>
      </c>
      <c r="C134" s="241"/>
      <c r="D134" s="241"/>
      <c r="E134" s="241"/>
      <c r="F134" s="241"/>
      <c r="G134" s="241"/>
      <c r="H134" s="241"/>
      <c r="I134" s="241"/>
      <c r="J134" s="241"/>
      <c r="K134" s="6">
        <f>K71</f>
        <v>2089.2200000000003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4" t="s">
        <v>7</v>
      </c>
      <c r="B135" s="240" t="s">
        <v>49</v>
      </c>
      <c r="C135" s="241"/>
      <c r="D135" s="241"/>
      <c r="E135" s="241"/>
      <c r="F135" s="241"/>
      <c r="G135" s="241"/>
      <c r="H135" s="241"/>
      <c r="I135" s="241"/>
      <c r="J135" s="242"/>
      <c r="K135" s="138">
        <f>K82</f>
        <v>115.1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4" t="s">
        <v>22</v>
      </c>
      <c r="B136" s="240" t="s">
        <v>56</v>
      </c>
      <c r="C136" s="241"/>
      <c r="D136" s="241"/>
      <c r="E136" s="241"/>
      <c r="F136" s="241"/>
      <c r="G136" s="241"/>
      <c r="H136" s="241"/>
      <c r="I136" s="241"/>
      <c r="J136" s="242"/>
      <c r="K136" s="138">
        <f>K106</f>
        <v>2.3000000000000003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4" t="s">
        <v>8</v>
      </c>
      <c r="B137" s="240" t="s">
        <v>48</v>
      </c>
      <c r="C137" s="241"/>
      <c r="D137" s="241"/>
      <c r="E137" s="241"/>
      <c r="F137" s="241"/>
      <c r="G137" s="241"/>
      <c r="H137" s="241"/>
      <c r="I137" s="241"/>
      <c r="J137" s="242"/>
      <c r="K137" s="138">
        <f>K115</f>
        <v>5.91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0"/>
      <c r="B138" s="243" t="s">
        <v>57</v>
      </c>
      <c r="C138" s="244"/>
      <c r="D138" s="244"/>
      <c r="E138" s="244"/>
      <c r="F138" s="244"/>
      <c r="G138" s="244"/>
      <c r="H138" s="244"/>
      <c r="I138" s="244"/>
      <c r="J138" s="151"/>
      <c r="K138" s="152">
        <f>SUM(K133:K137)</f>
        <v>4581.0910000000013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4" t="s">
        <v>9</v>
      </c>
      <c r="B139" s="240" t="s">
        <v>52</v>
      </c>
      <c r="C139" s="241"/>
      <c r="D139" s="241"/>
      <c r="E139" s="241"/>
      <c r="F139" s="241"/>
      <c r="G139" s="241"/>
      <c r="H139" s="241"/>
      <c r="I139" s="241"/>
      <c r="J139" s="242"/>
      <c r="K139" s="143">
        <f>$K$128</f>
        <v>493.81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244" t="s">
        <v>58</v>
      </c>
      <c r="C140" s="244"/>
      <c r="D140" s="244"/>
      <c r="E140" s="244"/>
      <c r="F140" s="244"/>
      <c r="G140" s="244"/>
      <c r="H140" s="244"/>
      <c r="I140" s="244"/>
      <c r="J140" s="207"/>
      <c r="K140" s="208">
        <f>ROUND(SUM(K139+K138),2)</f>
        <v>5074.8999999999996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B112:F112"/>
    <mergeCell ref="G112:H112"/>
    <mergeCell ref="M112:O112"/>
    <mergeCell ref="B113:F113"/>
    <mergeCell ref="G113:H113"/>
    <mergeCell ref="M113:O113"/>
    <mergeCell ref="A108:K108"/>
    <mergeCell ref="B110:F110"/>
    <mergeCell ref="G110:H110"/>
    <mergeCell ref="B111:F111"/>
    <mergeCell ref="G111:H111"/>
    <mergeCell ref="M111:O111"/>
    <mergeCell ref="B100:I100"/>
    <mergeCell ref="A102:K102"/>
    <mergeCell ref="B104:J104"/>
    <mergeCell ref="B105:J105"/>
    <mergeCell ref="A106:J106"/>
    <mergeCell ref="B92:I92"/>
    <mergeCell ref="B93:I93"/>
    <mergeCell ref="B94:I94"/>
    <mergeCell ref="A95:J95"/>
    <mergeCell ref="A97:K97"/>
    <mergeCell ref="B99:I99"/>
    <mergeCell ref="A84:K84"/>
    <mergeCell ref="A86:K86"/>
    <mergeCell ref="B88:I88"/>
    <mergeCell ref="B89:I89"/>
    <mergeCell ref="B90:I90"/>
    <mergeCell ref="B91:I91"/>
    <mergeCell ref="B77:I77"/>
    <mergeCell ref="B78:I78"/>
    <mergeCell ref="B79:I79"/>
    <mergeCell ref="B80:I80"/>
    <mergeCell ref="B81:I81"/>
    <mergeCell ref="A82:I82"/>
    <mergeCell ref="B69:J69"/>
    <mergeCell ref="B70:J70"/>
    <mergeCell ref="A71:J71"/>
    <mergeCell ref="A73:K73"/>
    <mergeCell ref="B75:I75"/>
    <mergeCell ref="B76:I76"/>
    <mergeCell ref="B61:F61"/>
    <mergeCell ref="B62:F62"/>
    <mergeCell ref="A63:J63"/>
    <mergeCell ref="A65:K65"/>
    <mergeCell ref="B67:J67"/>
    <mergeCell ref="B68:J68"/>
    <mergeCell ref="B53:I53"/>
    <mergeCell ref="A54:I54"/>
    <mergeCell ref="A56:K56"/>
    <mergeCell ref="B58:F58"/>
    <mergeCell ref="B59:F59"/>
    <mergeCell ref="B60:F60"/>
    <mergeCell ref="B47:I47"/>
    <mergeCell ref="B48:I48"/>
    <mergeCell ref="B49:I49"/>
    <mergeCell ref="B50:I50"/>
    <mergeCell ref="B51:I51"/>
    <mergeCell ref="B52:I52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0"/>
  </sheetPr>
  <dimension ref="A1:AD193"/>
  <sheetViews>
    <sheetView showGridLines="0" topLeftCell="C79" zoomScale="70" zoomScaleNormal="70" zoomScaleSheetLayoutView="75" workbookViewId="0">
      <selection activeCell="M85" sqref="M8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11.855468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341" t="s">
        <v>116</v>
      </c>
      <c r="B1" s="342"/>
      <c r="C1" s="342"/>
      <c r="D1" s="342"/>
      <c r="E1" s="342"/>
      <c r="F1" s="342"/>
      <c r="G1" s="342"/>
      <c r="H1" s="342"/>
      <c r="I1" s="342"/>
      <c r="J1" s="342"/>
      <c r="K1" s="343"/>
      <c r="M1" s="111"/>
    </row>
    <row r="2" spans="1:13" ht="21" customHeight="1" thickBot="1" x14ac:dyDescent="0.25">
      <c r="A2" s="344" t="s">
        <v>0</v>
      </c>
      <c r="B2" s="344"/>
      <c r="C2" s="344"/>
      <c r="D2" s="345" t="s">
        <v>159</v>
      </c>
      <c r="E2" s="345"/>
      <c r="F2" s="345"/>
      <c r="G2" s="345"/>
      <c r="H2" s="345"/>
      <c r="I2" s="345"/>
      <c r="J2" s="345"/>
      <c r="K2" s="345"/>
    </row>
    <row r="3" spans="1:13" ht="20.25" customHeight="1" thickBot="1" x14ac:dyDescent="0.25">
      <c r="A3" s="332" t="s">
        <v>1</v>
      </c>
      <c r="B3" s="332"/>
      <c r="C3" s="332"/>
      <c r="D3" s="346" t="s">
        <v>117</v>
      </c>
      <c r="E3" s="346"/>
      <c r="F3" s="346"/>
      <c r="G3" s="346"/>
      <c r="H3" s="346"/>
      <c r="I3" s="346"/>
      <c r="J3" s="346"/>
      <c r="K3" s="347"/>
    </row>
    <row r="4" spans="1:13" ht="21" customHeight="1" thickBot="1" x14ac:dyDescent="0.35">
      <c r="A4" s="348" t="s">
        <v>2</v>
      </c>
      <c r="B4" s="349"/>
      <c r="C4" s="349"/>
      <c r="D4" s="349"/>
      <c r="E4" s="349"/>
      <c r="F4" s="349"/>
      <c r="G4" s="349"/>
      <c r="H4" s="349"/>
      <c r="I4" s="349"/>
      <c r="J4" s="349"/>
      <c r="K4" s="350"/>
    </row>
    <row r="5" spans="1:13" ht="21" customHeight="1" thickBot="1" x14ac:dyDescent="0.3">
      <c r="A5" s="337" t="s">
        <v>138</v>
      </c>
      <c r="B5" s="338"/>
      <c r="C5" s="338"/>
      <c r="D5" s="338"/>
      <c r="E5" s="338"/>
      <c r="F5" s="338"/>
      <c r="G5" s="338"/>
      <c r="H5" s="338"/>
      <c r="I5" s="338"/>
      <c r="J5" s="338"/>
      <c r="K5" s="339"/>
    </row>
    <row r="6" spans="1:13" ht="15.75" x14ac:dyDescent="0.25">
      <c r="A6" s="340" t="s">
        <v>36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</row>
    <row r="7" spans="1:13" ht="20.25" customHeight="1" x14ac:dyDescent="0.2">
      <c r="A7" s="51" t="s">
        <v>3</v>
      </c>
      <c r="B7" s="304" t="s">
        <v>4</v>
      </c>
      <c r="C7" s="304"/>
      <c r="D7" s="304"/>
      <c r="E7" s="304"/>
      <c r="F7" s="304"/>
      <c r="G7" s="304"/>
      <c r="H7" s="304"/>
      <c r="I7" s="304"/>
      <c r="J7" s="304"/>
      <c r="K7" s="56"/>
    </row>
    <row r="8" spans="1:13" ht="21.75" customHeight="1" x14ac:dyDescent="0.2">
      <c r="A8" s="51" t="s">
        <v>5</v>
      </c>
      <c r="B8" s="304" t="s">
        <v>6</v>
      </c>
      <c r="C8" s="304"/>
      <c r="D8" s="304"/>
      <c r="E8" s="304"/>
      <c r="F8" s="304"/>
      <c r="G8" s="304"/>
      <c r="H8" s="304"/>
      <c r="I8" s="304"/>
      <c r="J8" s="304"/>
      <c r="K8" s="57" t="s">
        <v>113</v>
      </c>
    </row>
    <row r="9" spans="1:13" ht="20.25" customHeight="1" x14ac:dyDescent="0.2">
      <c r="A9" s="51" t="s">
        <v>7</v>
      </c>
      <c r="B9" s="304" t="s">
        <v>35</v>
      </c>
      <c r="C9" s="304"/>
      <c r="D9" s="304"/>
      <c r="E9" s="304"/>
      <c r="F9" s="304"/>
      <c r="G9" s="304"/>
      <c r="H9" s="304"/>
      <c r="I9" s="304"/>
      <c r="J9" s="304"/>
      <c r="K9" s="58" t="s">
        <v>150</v>
      </c>
    </row>
    <row r="10" spans="1:13" ht="20.25" customHeight="1" x14ac:dyDescent="0.2">
      <c r="A10" s="51" t="s">
        <v>22</v>
      </c>
      <c r="B10" s="304" t="s">
        <v>11</v>
      </c>
      <c r="C10" s="304"/>
      <c r="D10" s="304"/>
      <c r="E10" s="304"/>
      <c r="F10" s="304"/>
      <c r="G10" s="304"/>
      <c r="H10" s="304"/>
      <c r="I10" s="304"/>
      <c r="J10" s="304"/>
      <c r="K10" s="59">
        <v>60</v>
      </c>
    </row>
    <row r="11" spans="1:13" ht="15" customHeight="1" x14ac:dyDescent="0.2">
      <c r="A11" s="351"/>
      <c r="B11" s="352"/>
      <c r="C11" s="352"/>
      <c r="D11" s="352"/>
      <c r="E11" s="352"/>
      <c r="F11" s="352"/>
      <c r="G11" s="352"/>
      <c r="H11" s="352"/>
      <c r="I11" s="352"/>
      <c r="J11" s="352"/>
      <c r="K11" s="352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3" t="s">
        <v>37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5"/>
    </row>
    <row r="14" spans="1:13" ht="35.25" customHeight="1" thickBot="1" x14ac:dyDescent="0.25">
      <c r="A14" s="60">
        <v>1</v>
      </c>
      <c r="B14" s="333" t="s">
        <v>78</v>
      </c>
      <c r="C14" s="334"/>
      <c r="D14" s="334"/>
      <c r="E14" s="334"/>
      <c r="F14" s="353"/>
      <c r="G14" s="354" t="s">
        <v>79</v>
      </c>
      <c r="H14" s="334"/>
      <c r="I14" s="334"/>
      <c r="J14" s="355" t="s">
        <v>96</v>
      </c>
      <c r="K14" s="356"/>
    </row>
    <row r="15" spans="1:13" ht="21" customHeight="1" x14ac:dyDescent="0.2">
      <c r="A15" s="49" t="s">
        <v>3</v>
      </c>
      <c r="B15" s="336" t="s">
        <v>160</v>
      </c>
      <c r="C15" s="336"/>
      <c r="D15" s="336"/>
      <c r="E15" s="336"/>
      <c r="F15" s="336"/>
      <c r="G15" s="336" t="s">
        <v>135</v>
      </c>
      <c r="H15" s="336"/>
      <c r="I15" s="336"/>
      <c r="J15" s="336" t="s">
        <v>161</v>
      </c>
      <c r="K15" s="336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333" t="s">
        <v>38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5"/>
    </row>
    <row r="19" spans="1:12" ht="19.5" customHeight="1" x14ac:dyDescent="0.2">
      <c r="A19" s="69">
        <v>1</v>
      </c>
      <c r="B19" s="286" t="s">
        <v>80</v>
      </c>
      <c r="C19" s="286"/>
      <c r="D19" s="286"/>
      <c r="E19" s="286"/>
      <c r="F19" s="286"/>
      <c r="G19" s="286"/>
      <c r="H19" s="286"/>
      <c r="I19" s="286"/>
      <c r="J19" s="286"/>
      <c r="K19" s="119" t="s">
        <v>160</v>
      </c>
    </row>
    <row r="20" spans="1:12" ht="15" customHeight="1" x14ac:dyDescent="0.2">
      <c r="A20" s="51">
        <v>2</v>
      </c>
      <c r="B20" s="303" t="s">
        <v>39</v>
      </c>
      <c r="C20" s="303"/>
      <c r="D20" s="303"/>
      <c r="E20" s="303"/>
      <c r="F20" s="303"/>
      <c r="G20" s="303"/>
      <c r="H20" s="303"/>
      <c r="I20" s="303"/>
      <c r="J20" s="303"/>
      <c r="K20" s="52" t="s">
        <v>162</v>
      </c>
    </row>
    <row r="21" spans="1:12" ht="15" customHeight="1" x14ac:dyDescent="0.2">
      <c r="A21" s="51">
        <v>3</v>
      </c>
      <c r="B21" s="245" t="s">
        <v>81</v>
      </c>
      <c r="C21" s="246"/>
      <c r="D21" s="246"/>
      <c r="E21" s="246"/>
      <c r="F21" s="246"/>
      <c r="G21" s="246"/>
      <c r="H21" s="246"/>
      <c r="I21" s="246"/>
      <c r="J21" s="247"/>
      <c r="K21" s="53">
        <v>1477.98</v>
      </c>
    </row>
    <row r="22" spans="1:12" ht="15" customHeight="1" x14ac:dyDescent="0.2">
      <c r="A22" s="51">
        <v>4</v>
      </c>
      <c r="B22" s="304" t="s">
        <v>13</v>
      </c>
      <c r="C22" s="304"/>
      <c r="D22" s="304"/>
      <c r="E22" s="304"/>
      <c r="F22" s="304"/>
      <c r="G22" s="304"/>
      <c r="H22" s="304"/>
      <c r="I22" s="304"/>
      <c r="J22" s="303"/>
      <c r="K22" s="54" t="s">
        <v>160</v>
      </c>
    </row>
    <row r="23" spans="1:12" ht="20.25" customHeight="1" x14ac:dyDescent="0.2">
      <c r="A23" s="51">
        <v>5</v>
      </c>
      <c r="B23" s="304" t="s">
        <v>14</v>
      </c>
      <c r="C23" s="304"/>
      <c r="D23" s="304"/>
      <c r="E23" s="304"/>
      <c r="F23" s="304"/>
      <c r="G23" s="304"/>
      <c r="H23" s="304"/>
      <c r="I23" s="304"/>
      <c r="J23" s="30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70" t="s">
        <v>139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2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332" t="s">
        <v>53</v>
      </c>
      <c r="C27" s="332"/>
      <c r="D27" s="332"/>
      <c r="E27" s="332"/>
      <c r="F27" s="332"/>
      <c r="G27" s="332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309" t="s">
        <v>40</v>
      </c>
      <c r="C28" s="309"/>
      <c r="D28" s="309"/>
      <c r="E28" s="309"/>
      <c r="F28" s="309"/>
      <c r="G28" s="309"/>
      <c r="H28" s="70">
        <v>1</v>
      </c>
      <c r="I28" s="71"/>
      <c r="J28" s="72">
        <v>1</v>
      </c>
      <c r="K28" s="73">
        <f>K21</f>
        <v>1477.98</v>
      </c>
    </row>
    <row r="29" spans="1:12" ht="15.75" x14ac:dyDescent="0.2">
      <c r="A29" s="51" t="s">
        <v>5</v>
      </c>
      <c r="B29" s="304" t="s">
        <v>41</v>
      </c>
      <c r="C29" s="304"/>
      <c r="D29" s="304"/>
      <c r="E29" s="304"/>
      <c r="F29" s="304"/>
      <c r="G29" s="304"/>
      <c r="H29" s="63">
        <v>1</v>
      </c>
      <c r="I29" s="66">
        <f>K21</f>
        <v>1477.98</v>
      </c>
      <c r="J29" s="64">
        <v>0.3</v>
      </c>
      <c r="K29" s="65">
        <f>+I29*H29*J29</f>
        <v>443.39400000000001</v>
      </c>
    </row>
    <row r="30" spans="1:12" ht="20.25" customHeight="1" x14ac:dyDescent="0.2">
      <c r="A30" s="51" t="s">
        <v>7</v>
      </c>
      <c r="B30" s="304" t="s">
        <v>42</v>
      </c>
      <c r="C30" s="304"/>
      <c r="D30" s="304"/>
      <c r="E30" s="304"/>
      <c r="F30" s="304"/>
      <c r="G30" s="304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305" t="s">
        <v>68</v>
      </c>
      <c r="C31" s="305"/>
      <c r="D31" s="305"/>
      <c r="E31" s="305"/>
      <c r="F31" s="305"/>
      <c r="G31" s="305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326" t="s">
        <v>29</v>
      </c>
      <c r="B32" s="327"/>
      <c r="C32" s="327"/>
      <c r="D32" s="327"/>
      <c r="E32" s="327"/>
      <c r="F32" s="327"/>
      <c r="G32" s="327"/>
      <c r="H32" s="327"/>
      <c r="I32" s="327"/>
      <c r="J32" s="328"/>
      <c r="K32" s="83">
        <f>SUM(K28:K31)</f>
        <v>1921.374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70" t="s">
        <v>50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2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329" t="s">
        <v>82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1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91" t="s">
        <v>60</v>
      </c>
      <c r="C38" s="292"/>
      <c r="D38" s="292"/>
      <c r="E38" s="292"/>
      <c r="F38" s="292"/>
      <c r="G38" s="292"/>
      <c r="H38" s="292"/>
      <c r="I38" s="293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309" t="s">
        <v>97</v>
      </c>
      <c r="C39" s="309"/>
      <c r="D39" s="309"/>
      <c r="E39" s="309"/>
      <c r="F39" s="309"/>
      <c r="G39" s="309"/>
      <c r="H39" s="309"/>
      <c r="I39" s="286"/>
      <c r="J39" s="87">
        <v>8.3299999999999999E-2</v>
      </c>
      <c r="K39" s="88">
        <f>ROUND(K$32*J39,2)</f>
        <v>160.05000000000001</v>
      </c>
    </row>
    <row r="40" spans="1:30" ht="20.25" customHeight="1" thickBot="1" x14ac:dyDescent="0.25">
      <c r="A40" s="78" t="s">
        <v>5</v>
      </c>
      <c r="B40" s="305" t="s">
        <v>110</v>
      </c>
      <c r="C40" s="305"/>
      <c r="D40" s="305"/>
      <c r="E40" s="305"/>
      <c r="F40" s="305"/>
      <c r="G40" s="305"/>
      <c r="H40" s="305"/>
      <c r="I40" s="305"/>
      <c r="J40" s="89">
        <v>0.121</v>
      </c>
      <c r="K40" s="90">
        <f>ROUND(K$32*J40,2)</f>
        <v>232.49</v>
      </c>
    </row>
    <row r="41" spans="1:30" ht="20.25" customHeight="1" thickBot="1" x14ac:dyDescent="0.25">
      <c r="A41" s="251" t="s">
        <v>63</v>
      </c>
      <c r="B41" s="252"/>
      <c r="C41" s="252"/>
      <c r="D41" s="252"/>
      <c r="E41" s="252"/>
      <c r="F41" s="252"/>
      <c r="G41" s="252"/>
      <c r="H41" s="252"/>
      <c r="I41" s="252"/>
      <c r="J41" s="253"/>
      <c r="K41" s="91">
        <f>SUM(K39:K40)</f>
        <v>392.54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321" t="s">
        <v>83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93" t="s">
        <v>140</v>
      </c>
      <c r="C45" s="293"/>
      <c r="D45" s="293"/>
      <c r="E45" s="293"/>
      <c r="F45" s="293"/>
      <c r="G45" s="293"/>
      <c r="H45" s="293"/>
      <c r="I45" s="293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86" t="s">
        <v>23</v>
      </c>
      <c r="C46" s="286"/>
      <c r="D46" s="286"/>
      <c r="E46" s="286"/>
      <c r="F46" s="286"/>
      <c r="G46" s="286"/>
      <c r="H46" s="286"/>
      <c r="I46" s="286"/>
      <c r="J46" s="97">
        <v>0.2</v>
      </c>
      <c r="K46" s="88">
        <f>ROUND(($K$32+$K$41)*J46,2)</f>
        <v>462.78</v>
      </c>
    </row>
    <row r="47" spans="1:30" ht="15.75" x14ac:dyDescent="0.2">
      <c r="A47" s="51" t="s">
        <v>5</v>
      </c>
      <c r="B47" s="303" t="s">
        <v>91</v>
      </c>
      <c r="C47" s="303"/>
      <c r="D47" s="303"/>
      <c r="E47" s="303"/>
      <c r="F47" s="303"/>
      <c r="G47" s="303"/>
      <c r="H47" s="303"/>
      <c r="I47" s="303"/>
      <c r="J47" s="96">
        <v>2.5000000000000001E-2</v>
      </c>
      <c r="K47" s="86">
        <f t="shared" ref="K47:K53" si="0">ROUND(($K$32+$K$41)*J47,2)</f>
        <v>57.85</v>
      </c>
    </row>
    <row r="48" spans="1:30" ht="15.75" x14ac:dyDescent="0.2">
      <c r="A48" s="225" t="s">
        <v>7</v>
      </c>
      <c r="B48" s="325" t="s">
        <v>191</v>
      </c>
      <c r="C48" s="325"/>
      <c r="D48" s="325"/>
      <c r="E48" s="325"/>
      <c r="F48" s="325"/>
      <c r="G48" s="325"/>
      <c r="H48" s="325"/>
      <c r="I48" s="325"/>
      <c r="J48" s="215">
        <f>1%*0.9191</f>
        <v>9.1910000000000013E-3</v>
      </c>
      <c r="K48" s="184">
        <f t="shared" si="0"/>
        <v>21.27</v>
      </c>
      <c r="O48" s="11"/>
    </row>
    <row r="49" spans="1:15" ht="15.75" x14ac:dyDescent="0.2">
      <c r="A49" s="51" t="s">
        <v>22</v>
      </c>
      <c r="B49" s="303" t="s">
        <v>92</v>
      </c>
      <c r="C49" s="303"/>
      <c r="D49" s="303"/>
      <c r="E49" s="303"/>
      <c r="F49" s="303"/>
      <c r="G49" s="303"/>
      <c r="H49" s="303"/>
      <c r="I49" s="303"/>
      <c r="J49" s="96">
        <v>1.4999999999999999E-2</v>
      </c>
      <c r="K49" s="86">
        <f t="shared" si="0"/>
        <v>34.71</v>
      </c>
    </row>
    <row r="50" spans="1:15" ht="15.75" x14ac:dyDescent="0.2">
      <c r="A50" s="51" t="s">
        <v>8</v>
      </c>
      <c r="B50" s="303" t="s">
        <v>93</v>
      </c>
      <c r="C50" s="303"/>
      <c r="D50" s="303"/>
      <c r="E50" s="303"/>
      <c r="F50" s="303"/>
      <c r="G50" s="303"/>
      <c r="H50" s="303"/>
      <c r="I50" s="303"/>
      <c r="J50" s="96">
        <v>0.01</v>
      </c>
      <c r="K50" s="86">
        <f t="shared" si="0"/>
        <v>23.14</v>
      </c>
    </row>
    <row r="51" spans="1:15" ht="15.75" x14ac:dyDescent="0.2">
      <c r="A51" s="51" t="s">
        <v>9</v>
      </c>
      <c r="B51" s="303" t="s">
        <v>94</v>
      </c>
      <c r="C51" s="303"/>
      <c r="D51" s="303"/>
      <c r="E51" s="303"/>
      <c r="F51" s="303"/>
      <c r="G51" s="303"/>
      <c r="H51" s="303"/>
      <c r="I51" s="303"/>
      <c r="J51" s="96">
        <v>6.0000000000000001E-3</v>
      </c>
      <c r="K51" s="86">
        <f t="shared" si="0"/>
        <v>13.88</v>
      </c>
      <c r="O51" s="11"/>
    </row>
    <row r="52" spans="1:15" ht="15.75" x14ac:dyDescent="0.2">
      <c r="A52" s="51" t="s">
        <v>10</v>
      </c>
      <c r="B52" s="303" t="s">
        <v>95</v>
      </c>
      <c r="C52" s="303"/>
      <c r="D52" s="303"/>
      <c r="E52" s="303"/>
      <c r="F52" s="303"/>
      <c r="G52" s="303"/>
      <c r="H52" s="303"/>
      <c r="I52" s="303"/>
      <c r="J52" s="96">
        <v>2E-3</v>
      </c>
      <c r="K52" s="86">
        <f t="shared" si="0"/>
        <v>4.63</v>
      </c>
    </row>
    <row r="53" spans="1:15" ht="16.5" thickBot="1" x14ac:dyDescent="0.25">
      <c r="A53" s="78" t="s">
        <v>25</v>
      </c>
      <c r="B53" s="310" t="s">
        <v>61</v>
      </c>
      <c r="C53" s="310"/>
      <c r="D53" s="310"/>
      <c r="E53" s="310"/>
      <c r="F53" s="310"/>
      <c r="G53" s="310"/>
      <c r="H53" s="310"/>
      <c r="I53" s="310"/>
      <c r="J53" s="98">
        <v>0.08</v>
      </c>
      <c r="K53" s="90">
        <f t="shared" si="0"/>
        <v>185.11</v>
      </c>
    </row>
    <row r="54" spans="1:15" ht="21.75" customHeight="1" thickBot="1" x14ac:dyDescent="0.25">
      <c r="A54" s="319" t="s">
        <v>62</v>
      </c>
      <c r="B54" s="320"/>
      <c r="C54" s="320"/>
      <c r="D54" s="320"/>
      <c r="E54" s="320"/>
      <c r="F54" s="320"/>
      <c r="G54" s="320"/>
      <c r="H54" s="320"/>
      <c r="I54" s="320"/>
      <c r="J54" s="99">
        <f>SUM(J46:J53)</f>
        <v>0.34719100000000003</v>
      </c>
      <c r="K54" s="100">
        <f>SUM(K46:K53)</f>
        <v>803.37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321" t="s">
        <v>98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91" t="s">
        <v>51</v>
      </c>
      <c r="C58" s="292"/>
      <c r="D58" s="292"/>
      <c r="E58" s="292"/>
      <c r="F58" s="29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324" t="s">
        <v>153</v>
      </c>
      <c r="C59" s="324"/>
      <c r="D59" s="324"/>
      <c r="E59" s="324"/>
      <c r="F59" s="324"/>
      <c r="G59" s="106">
        <v>3.85</v>
      </c>
      <c r="H59" s="107">
        <v>44</v>
      </c>
      <c r="I59" s="107">
        <v>1</v>
      </c>
      <c r="J59" s="97">
        <v>0.06</v>
      </c>
      <c r="K59" s="73">
        <v>0</v>
      </c>
      <c r="M59" s="113"/>
    </row>
    <row r="60" spans="1:15" ht="20.25" customHeight="1" x14ac:dyDescent="0.25">
      <c r="A60" s="51" t="s">
        <v>5</v>
      </c>
      <c r="B60" s="312" t="s">
        <v>154</v>
      </c>
      <c r="C60" s="312"/>
      <c r="D60" s="312"/>
      <c r="E60" s="312"/>
      <c r="F60" s="278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313" t="s">
        <v>217</v>
      </c>
      <c r="C61" s="313"/>
      <c r="D61" s="313"/>
      <c r="E61" s="313"/>
      <c r="F61" s="313"/>
      <c r="G61" s="177">
        <v>21.88</v>
      </c>
      <c r="H61" s="178">
        <v>1</v>
      </c>
      <c r="I61" s="178">
        <v>1</v>
      </c>
      <c r="J61" s="179">
        <v>0</v>
      </c>
      <c r="K61" s="180">
        <f t="shared" ref="K61:K62" si="1">ROUND((G61*H61*I61)-(G61*H61*I61*J61),2)</f>
        <v>21.88</v>
      </c>
      <c r="M61" s="113"/>
    </row>
    <row r="62" spans="1:15" ht="20.25" customHeight="1" thickBot="1" x14ac:dyDescent="0.25">
      <c r="A62" s="217" t="s">
        <v>22</v>
      </c>
      <c r="B62" s="314" t="s">
        <v>207</v>
      </c>
      <c r="C62" s="315"/>
      <c r="D62" s="315"/>
      <c r="E62" s="315"/>
      <c r="F62" s="316"/>
      <c r="G62" s="218">
        <v>1.1200000000000001</v>
      </c>
      <c r="H62" s="219">
        <v>1</v>
      </c>
      <c r="I62" s="219">
        <v>1</v>
      </c>
      <c r="J62" s="220">
        <v>0</v>
      </c>
      <c r="K62" s="221">
        <f t="shared" si="1"/>
        <v>1.1200000000000001</v>
      </c>
      <c r="M62" s="114"/>
    </row>
    <row r="63" spans="1:15" ht="20.25" customHeight="1" thickBot="1" x14ac:dyDescent="0.3">
      <c r="A63" s="317" t="s">
        <v>62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00">
        <f>ROUND(SUM(K59:K62),2)</f>
        <v>614.98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91" t="s">
        <v>46</v>
      </c>
      <c r="C67" s="292"/>
      <c r="D67" s="292"/>
      <c r="E67" s="292"/>
      <c r="F67" s="292"/>
      <c r="G67" s="292"/>
      <c r="H67" s="292"/>
      <c r="I67" s="292"/>
      <c r="J67" s="293"/>
      <c r="K67" s="105" t="s">
        <v>19</v>
      </c>
    </row>
    <row r="68" spans="1:14" ht="20.25" customHeight="1" x14ac:dyDescent="0.2">
      <c r="A68" s="69" t="s">
        <v>47</v>
      </c>
      <c r="B68" s="286" t="str">
        <f>B38</f>
        <v>13º (DÉCIMO TERCEIRO) SALÁRIO, FÉRIAS  E ADICIONAL DE FÉRIAS</v>
      </c>
      <c r="C68" s="286"/>
      <c r="D68" s="286"/>
      <c r="E68" s="286"/>
      <c r="F68" s="286"/>
      <c r="G68" s="286"/>
      <c r="H68" s="286"/>
      <c r="I68" s="286"/>
      <c r="J68" s="286"/>
      <c r="K68" s="73">
        <f>$K$41</f>
        <v>392.54</v>
      </c>
    </row>
    <row r="69" spans="1:14" ht="20.25" customHeight="1" x14ac:dyDescent="0.2">
      <c r="A69" s="51" t="s">
        <v>43</v>
      </c>
      <c r="B69" s="303" t="s">
        <v>85</v>
      </c>
      <c r="C69" s="303"/>
      <c r="D69" s="303"/>
      <c r="E69" s="303"/>
      <c r="F69" s="303"/>
      <c r="G69" s="303"/>
      <c r="H69" s="303"/>
      <c r="I69" s="303"/>
      <c r="J69" s="303"/>
      <c r="K69" s="65">
        <f>$K$54</f>
        <v>803.37</v>
      </c>
    </row>
    <row r="70" spans="1:14" ht="20.25" customHeight="1" thickBot="1" x14ac:dyDescent="0.25">
      <c r="A70" s="78" t="s">
        <v>45</v>
      </c>
      <c r="B70" s="310" t="s">
        <v>51</v>
      </c>
      <c r="C70" s="310"/>
      <c r="D70" s="310"/>
      <c r="E70" s="310"/>
      <c r="F70" s="310"/>
      <c r="G70" s="310"/>
      <c r="H70" s="310"/>
      <c r="I70" s="310"/>
      <c r="J70" s="310"/>
      <c r="K70" s="82">
        <f>$K$63</f>
        <v>614.98</v>
      </c>
    </row>
    <row r="71" spans="1:14" ht="20.25" customHeight="1" thickBot="1" x14ac:dyDescent="0.25">
      <c r="A71" s="251" t="s">
        <v>12</v>
      </c>
      <c r="B71" s="252"/>
      <c r="C71" s="252"/>
      <c r="D71" s="252"/>
      <c r="E71" s="252"/>
      <c r="F71" s="252"/>
      <c r="G71" s="252"/>
      <c r="H71" s="252"/>
      <c r="I71" s="252"/>
      <c r="J71" s="311"/>
      <c r="K71" s="120">
        <f>SUM(K68:K70)</f>
        <v>1810.89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70" t="s">
        <v>49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2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91" t="s">
        <v>70</v>
      </c>
      <c r="C75" s="292"/>
      <c r="D75" s="292"/>
      <c r="E75" s="292"/>
      <c r="F75" s="292"/>
      <c r="G75" s="292"/>
      <c r="H75" s="292"/>
      <c r="I75" s="293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86" t="s">
        <v>30</v>
      </c>
      <c r="C76" s="286"/>
      <c r="D76" s="286"/>
      <c r="E76" s="286"/>
      <c r="F76" s="286"/>
      <c r="G76" s="286"/>
      <c r="H76" s="286"/>
      <c r="I76" s="286"/>
      <c r="J76" s="226">
        <v>1E-4</v>
      </c>
      <c r="K76" s="234">
        <f>((K32+K41+K53+K70)*J76)</f>
        <v>0.31140040000000008</v>
      </c>
      <c r="L76" t="s">
        <v>219</v>
      </c>
      <c r="N76" s="12"/>
    </row>
    <row r="77" spans="1:14" ht="20.25" customHeight="1" x14ac:dyDescent="0.2">
      <c r="A77" s="155" t="s">
        <v>5</v>
      </c>
      <c r="B77" s="303" t="s">
        <v>69</v>
      </c>
      <c r="C77" s="303"/>
      <c r="D77" s="303"/>
      <c r="E77" s="303"/>
      <c r="F77" s="303"/>
      <c r="G77" s="303"/>
      <c r="H77" s="303"/>
      <c r="I77" s="303"/>
      <c r="J77" s="227">
        <f>J53</f>
        <v>0.08</v>
      </c>
      <c r="K77" s="235">
        <f>K76*J77</f>
        <v>2.4912032000000008E-2</v>
      </c>
    </row>
    <row r="78" spans="1:14" ht="20.25" customHeight="1" x14ac:dyDescent="0.2">
      <c r="A78" s="51" t="s">
        <v>7</v>
      </c>
      <c r="B78" s="245" t="s">
        <v>119</v>
      </c>
      <c r="C78" s="246"/>
      <c r="D78" s="246"/>
      <c r="E78" s="246"/>
      <c r="F78" s="246"/>
      <c r="G78" s="246"/>
      <c r="H78" s="246"/>
      <c r="I78" s="247"/>
      <c r="J78" s="228">
        <v>0.02</v>
      </c>
      <c r="K78" s="236">
        <f>(K41+K32)*J78</f>
        <v>46.278280000000002</v>
      </c>
    </row>
    <row r="79" spans="1:14" ht="20.25" customHeight="1" x14ac:dyDescent="0.2">
      <c r="A79" s="51" t="s">
        <v>22</v>
      </c>
      <c r="B79" s="303" t="s">
        <v>71</v>
      </c>
      <c r="C79" s="303"/>
      <c r="D79" s="303"/>
      <c r="E79" s="303"/>
      <c r="F79" s="303"/>
      <c r="G79" s="303"/>
      <c r="H79" s="303"/>
      <c r="I79" s="303"/>
      <c r="J79" s="228">
        <v>1E-4</v>
      </c>
      <c r="K79" s="236">
        <f>((K32+K71)*J79)</f>
        <v>0.37322640000000001</v>
      </c>
      <c r="L79" t="s">
        <v>220</v>
      </c>
    </row>
    <row r="80" spans="1:14" ht="19.5" customHeight="1" x14ac:dyDescent="0.2">
      <c r="A80" s="51" t="s">
        <v>8</v>
      </c>
      <c r="B80" s="303" t="s">
        <v>86</v>
      </c>
      <c r="C80" s="303"/>
      <c r="D80" s="303"/>
      <c r="E80" s="303"/>
      <c r="F80" s="303"/>
      <c r="G80" s="303"/>
      <c r="H80" s="303"/>
      <c r="I80" s="303"/>
      <c r="J80" s="228">
        <f>J54</f>
        <v>0.34719100000000003</v>
      </c>
      <c r="K80" s="236">
        <f>J80*K79</f>
        <v>0.12958084704240003</v>
      </c>
    </row>
    <row r="81" spans="1:15" ht="20.25" customHeight="1" thickBot="1" x14ac:dyDescent="0.25">
      <c r="A81" s="78" t="s">
        <v>9</v>
      </c>
      <c r="B81" s="248" t="s">
        <v>134</v>
      </c>
      <c r="C81" s="249"/>
      <c r="D81" s="249"/>
      <c r="E81" s="249"/>
      <c r="F81" s="249"/>
      <c r="G81" s="249"/>
      <c r="H81" s="249"/>
      <c r="I81" s="250"/>
      <c r="J81" s="229">
        <v>0.02</v>
      </c>
      <c r="K81" s="237">
        <f>ROUND((K32+K41)*J81,2)</f>
        <v>46.28</v>
      </c>
    </row>
    <row r="82" spans="1:15" ht="20.25" customHeight="1" thickBot="1" x14ac:dyDescent="0.25">
      <c r="A82" s="251" t="s">
        <v>62</v>
      </c>
      <c r="B82" s="252"/>
      <c r="C82" s="252"/>
      <c r="D82" s="252"/>
      <c r="E82" s="252"/>
      <c r="F82" s="252"/>
      <c r="G82" s="252"/>
      <c r="H82" s="252"/>
      <c r="I82" s="253"/>
      <c r="J82" s="123">
        <f>SUM(J76:J81)</f>
        <v>0.46739100000000006</v>
      </c>
      <c r="K82" s="124">
        <f>ROUND(SUM(K76:K81),2)</f>
        <v>93.4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1"/>
      <c r="K83" s="132"/>
    </row>
    <row r="84" spans="1:15" ht="32.25" customHeight="1" thickBot="1" x14ac:dyDescent="0.25">
      <c r="A84" s="254" t="s">
        <v>87</v>
      </c>
      <c r="B84" s="255"/>
      <c r="C84" s="255"/>
      <c r="D84" s="255"/>
      <c r="E84" s="255"/>
      <c r="F84" s="255"/>
      <c r="G84" s="255"/>
      <c r="H84" s="255"/>
      <c r="I84" s="255"/>
      <c r="J84" s="255"/>
      <c r="K84" s="256"/>
      <c r="O84" s="11"/>
    </row>
    <row r="85" spans="1:15" ht="20.25" customHeight="1" thickBot="1" x14ac:dyDescent="0.2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M87" s="10"/>
      <c r="O87" s="11"/>
    </row>
    <row r="88" spans="1:15" s="2" customFormat="1" ht="20.25" customHeight="1" thickBot="1" x14ac:dyDescent="0.25">
      <c r="A88" s="92" t="s">
        <v>28</v>
      </c>
      <c r="B88" s="292" t="s">
        <v>64</v>
      </c>
      <c r="C88" s="292"/>
      <c r="D88" s="292"/>
      <c r="E88" s="292"/>
      <c r="F88" s="292"/>
      <c r="G88" s="292"/>
      <c r="H88" s="292"/>
      <c r="I88" s="29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309" t="s">
        <v>65</v>
      </c>
      <c r="C89" s="309"/>
      <c r="D89" s="309"/>
      <c r="E89" s="309"/>
      <c r="F89" s="309"/>
      <c r="G89" s="309"/>
      <c r="H89" s="309"/>
      <c r="I89" s="286"/>
      <c r="J89" s="122">
        <v>1E-4</v>
      </c>
      <c r="K89" s="88">
        <f>ROUND(($K$32+$K$71+$K$82)*J89,2)</f>
        <v>0.38</v>
      </c>
      <c r="L89" t="s">
        <v>221</v>
      </c>
      <c r="M89" s="10"/>
      <c r="O89" s="11"/>
    </row>
    <row r="90" spans="1:15" s="2" customFormat="1" ht="20.25" customHeight="1" x14ac:dyDescent="0.2">
      <c r="A90" s="51" t="s">
        <v>5</v>
      </c>
      <c r="B90" s="304" t="s">
        <v>144</v>
      </c>
      <c r="C90" s="304"/>
      <c r="D90" s="304"/>
      <c r="E90" s="304"/>
      <c r="F90" s="304"/>
      <c r="G90" s="304"/>
      <c r="H90" s="304"/>
      <c r="I90" s="304"/>
      <c r="J90" s="121">
        <v>1E-4</v>
      </c>
      <c r="K90" s="86">
        <f>ROUND(($K$32+$K$71+$K$82)*J90,2)</f>
        <v>0.38</v>
      </c>
      <c r="L90" t="s">
        <v>221</v>
      </c>
      <c r="M90" s="10"/>
    </row>
    <row r="91" spans="1:15" s="2" customFormat="1" ht="20.25" customHeight="1" x14ac:dyDescent="0.2">
      <c r="A91" s="51" t="s">
        <v>7</v>
      </c>
      <c r="B91" s="304" t="s">
        <v>66</v>
      </c>
      <c r="C91" s="304"/>
      <c r="D91" s="304"/>
      <c r="E91" s="304"/>
      <c r="F91" s="304"/>
      <c r="G91" s="304"/>
      <c r="H91" s="304"/>
      <c r="I91" s="304"/>
      <c r="J91" s="121">
        <v>1E-4</v>
      </c>
      <c r="K91" s="86">
        <f>ROUND(($K$32+$K$71+$K$82)*J91,2)</f>
        <v>0.38</v>
      </c>
      <c r="L91" t="s">
        <v>221</v>
      </c>
      <c r="M91" s="10"/>
    </row>
    <row r="92" spans="1:15" s="2" customFormat="1" ht="20.25" customHeight="1" x14ac:dyDescent="0.2">
      <c r="A92" s="51" t="s">
        <v>22</v>
      </c>
      <c r="B92" s="304" t="s">
        <v>112</v>
      </c>
      <c r="C92" s="304"/>
      <c r="D92" s="304"/>
      <c r="E92" s="304"/>
      <c r="F92" s="304"/>
      <c r="G92" s="304"/>
      <c r="H92" s="304"/>
      <c r="I92" s="304"/>
      <c r="J92" s="121">
        <v>1E-4</v>
      </c>
      <c r="K92" s="86">
        <f>ROUND(($K$32+$K$71+$K$82)*J92,2)</f>
        <v>0.38</v>
      </c>
      <c r="L92" t="s">
        <v>221</v>
      </c>
      <c r="M92" s="10"/>
    </row>
    <row r="93" spans="1:15" s="2" customFormat="1" ht="20.25" customHeight="1" x14ac:dyDescent="0.2">
      <c r="A93" s="51" t="s">
        <v>8</v>
      </c>
      <c r="B93" s="304" t="s">
        <v>145</v>
      </c>
      <c r="C93" s="304"/>
      <c r="D93" s="304"/>
      <c r="E93" s="304"/>
      <c r="F93" s="304"/>
      <c r="G93" s="304"/>
      <c r="H93" s="304"/>
      <c r="I93" s="304"/>
      <c r="J93" s="121">
        <v>1E-4</v>
      </c>
      <c r="K93" s="86">
        <f>ROUND(($K$32+$K$71+$K$82)*J93,2)</f>
        <v>0.38</v>
      </c>
      <c r="L93" t="s">
        <v>221</v>
      </c>
      <c r="M93" s="10"/>
    </row>
    <row r="94" spans="1:15" s="2" customFormat="1" ht="20.25" customHeight="1" thickBot="1" x14ac:dyDescent="0.25">
      <c r="A94" s="78" t="s">
        <v>9</v>
      </c>
      <c r="B94" s="305" t="s">
        <v>67</v>
      </c>
      <c r="C94" s="305"/>
      <c r="D94" s="305"/>
      <c r="E94" s="305"/>
      <c r="F94" s="305"/>
      <c r="G94" s="305"/>
      <c r="H94" s="305"/>
      <c r="I94" s="305"/>
      <c r="J94" s="135"/>
      <c r="K94" s="90">
        <f>($K$32+$K$71+$K$82)*J94</f>
        <v>0</v>
      </c>
      <c r="M94" s="10"/>
    </row>
    <row r="95" spans="1:15" s="2" customFormat="1" ht="20.25" customHeight="1" thickBot="1" x14ac:dyDescent="0.25">
      <c r="A95" s="251" t="s">
        <v>12</v>
      </c>
      <c r="B95" s="252"/>
      <c r="C95" s="252"/>
      <c r="D95" s="252"/>
      <c r="E95" s="252"/>
      <c r="F95" s="252"/>
      <c r="G95" s="252"/>
      <c r="H95" s="252"/>
      <c r="I95" s="252"/>
      <c r="J95" s="253"/>
      <c r="K95" s="91">
        <f>SUM(K89:K94)</f>
        <v>1.9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288" t="s">
        <v>88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90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91" t="s">
        <v>73</v>
      </c>
      <c r="C99" s="292"/>
      <c r="D99" s="292"/>
      <c r="E99" s="292"/>
      <c r="F99" s="292"/>
      <c r="G99" s="292"/>
      <c r="H99" s="292"/>
      <c r="I99" s="293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294" t="s">
        <v>74</v>
      </c>
      <c r="C100" s="295"/>
      <c r="D100" s="295"/>
      <c r="E100" s="295"/>
      <c r="F100" s="295"/>
      <c r="G100" s="295"/>
      <c r="H100" s="295"/>
      <c r="I100" s="296"/>
      <c r="J100" s="7">
        <v>0</v>
      </c>
      <c r="K100" s="130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36"/>
      <c r="K101" s="137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39">
        <v>4</v>
      </c>
      <c r="B104" s="300" t="s">
        <v>76</v>
      </c>
      <c r="C104" s="301"/>
      <c r="D104" s="301"/>
      <c r="E104" s="301"/>
      <c r="F104" s="301"/>
      <c r="G104" s="301"/>
      <c r="H104" s="301"/>
      <c r="I104" s="301"/>
      <c r="J104" s="302"/>
      <c r="K104" s="140" t="s">
        <v>19</v>
      </c>
      <c r="M104" s="10"/>
    </row>
    <row r="105" spans="1:15" s="2" customFormat="1" ht="20.25" customHeight="1" thickBot="1" x14ac:dyDescent="0.25">
      <c r="A105" s="51" t="s">
        <v>28</v>
      </c>
      <c r="B105" s="303" t="s">
        <v>64</v>
      </c>
      <c r="C105" s="303"/>
      <c r="D105" s="303"/>
      <c r="E105" s="303"/>
      <c r="F105" s="303"/>
      <c r="G105" s="303"/>
      <c r="H105" s="303"/>
      <c r="I105" s="303"/>
      <c r="J105" s="303"/>
      <c r="K105" s="65">
        <f>$K$95</f>
        <v>1.9</v>
      </c>
      <c r="M105" s="10"/>
    </row>
    <row r="106" spans="1:15" s="2" customFormat="1" ht="20.25" customHeight="1" thickBot="1" x14ac:dyDescent="0.25">
      <c r="A106" s="251" t="s">
        <v>12</v>
      </c>
      <c r="B106" s="252"/>
      <c r="C106" s="252"/>
      <c r="D106" s="252"/>
      <c r="E106" s="252"/>
      <c r="F106" s="252"/>
      <c r="G106" s="252"/>
      <c r="H106" s="252"/>
      <c r="I106" s="252"/>
      <c r="J106" s="253"/>
      <c r="K106" s="91">
        <f>SUM(K105:K105)</f>
        <v>1.9</v>
      </c>
      <c r="M106" s="10"/>
    </row>
    <row r="107" spans="1:15" s="2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  <c r="M107" s="10"/>
    </row>
    <row r="108" spans="1:15" s="10" customFormat="1" ht="20.25" customHeight="1" thickBot="1" x14ac:dyDescent="0.25">
      <c r="A108" s="270" t="s">
        <v>48</v>
      </c>
      <c r="B108" s="271"/>
      <c r="C108" s="271"/>
      <c r="D108" s="271"/>
      <c r="E108" s="271"/>
      <c r="F108" s="271"/>
      <c r="G108" s="271"/>
      <c r="H108" s="271"/>
      <c r="I108" s="271"/>
      <c r="J108" s="271"/>
      <c r="K108" s="272"/>
    </row>
    <row r="109" spans="1:15" s="2" customFormat="1" ht="31.5" customHeight="1" thickBo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M109" s="10"/>
    </row>
    <row r="110" spans="1:15" s="2" customFormat="1" ht="20.25" customHeight="1" thickBot="1" x14ac:dyDescent="0.25">
      <c r="A110" s="145">
        <v>5</v>
      </c>
      <c r="B110" s="281" t="s">
        <v>33</v>
      </c>
      <c r="C110" s="282"/>
      <c r="D110" s="282"/>
      <c r="E110" s="282"/>
      <c r="F110" s="283"/>
      <c r="G110" s="284" t="s">
        <v>102</v>
      </c>
      <c r="H110" s="285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04" t="s">
        <v>3</v>
      </c>
      <c r="B111" s="286" t="s">
        <v>136</v>
      </c>
      <c r="C111" s="286"/>
      <c r="D111" s="286"/>
      <c r="E111" s="286"/>
      <c r="F111" s="286"/>
      <c r="G111" s="287">
        <f>'UNIFORME COPEIRO'!G12</f>
        <v>5.83</v>
      </c>
      <c r="H111" s="287"/>
      <c r="I111" s="107"/>
      <c r="J111" s="205"/>
      <c r="K111" s="206">
        <f>G111</f>
        <v>5.83</v>
      </c>
      <c r="M111" s="10"/>
    </row>
    <row r="112" spans="1:15" s="2" customFormat="1" ht="20.25" customHeight="1" x14ac:dyDescent="0.2">
      <c r="A112" s="155" t="s">
        <v>5</v>
      </c>
      <c r="B112" s="278" t="s">
        <v>26</v>
      </c>
      <c r="C112" s="278"/>
      <c r="D112" s="278"/>
      <c r="E112" s="278"/>
      <c r="F112" s="278"/>
      <c r="G112" s="269">
        <v>0</v>
      </c>
      <c r="H112" s="269"/>
      <c r="I112" s="109"/>
      <c r="J112" s="175"/>
      <c r="K112" s="176">
        <f>G112-J112</f>
        <v>0</v>
      </c>
      <c r="M112" s="277"/>
      <c r="N112" s="277"/>
      <c r="O112" s="277"/>
    </row>
    <row r="113" spans="1:19" s="2" customFormat="1" ht="20.25" customHeight="1" x14ac:dyDescent="0.2">
      <c r="A113" s="155" t="s">
        <v>7</v>
      </c>
      <c r="B113" s="278" t="s">
        <v>27</v>
      </c>
      <c r="C113" s="278"/>
      <c r="D113" s="278"/>
      <c r="E113" s="278"/>
      <c r="F113" s="278"/>
      <c r="G113" s="269">
        <f>'EQUIPAMENTOS '!G5</f>
        <v>2.58</v>
      </c>
      <c r="H113" s="269"/>
      <c r="I113" s="109"/>
      <c r="J113" s="175"/>
      <c r="K113" s="176">
        <f>G113</f>
        <v>2.58</v>
      </c>
      <c r="M113" s="279"/>
      <c r="N113" s="279"/>
      <c r="O113" s="279"/>
    </row>
    <row r="114" spans="1:19" s="2" customFormat="1" ht="20.25" customHeight="1" thickBot="1" x14ac:dyDescent="0.25">
      <c r="A114" s="160" t="s">
        <v>22</v>
      </c>
      <c r="B114" s="268" t="s">
        <v>126</v>
      </c>
      <c r="C114" s="268"/>
      <c r="D114" s="268"/>
      <c r="E114" s="268"/>
      <c r="F114" s="268"/>
      <c r="G114" s="269">
        <f>INSUMOS!F6</f>
        <v>802.74</v>
      </c>
      <c r="H114" s="269"/>
      <c r="I114" s="201"/>
      <c r="J114" s="202"/>
      <c r="K114" s="203">
        <f>G114</f>
        <v>802.74</v>
      </c>
      <c r="M114" s="280"/>
      <c r="N114" s="280"/>
      <c r="O114" s="280"/>
    </row>
    <row r="115" spans="1:19" s="2" customFormat="1" ht="20.25" customHeight="1" thickBot="1" x14ac:dyDescent="0.25">
      <c r="A115" s="251" t="s">
        <v>12</v>
      </c>
      <c r="B115" s="252"/>
      <c r="C115" s="252"/>
      <c r="D115" s="252"/>
      <c r="E115" s="252"/>
      <c r="F115" s="252"/>
      <c r="G115" s="252"/>
      <c r="H115" s="252"/>
      <c r="I115" s="252"/>
      <c r="J115" s="253"/>
      <c r="K115" s="91">
        <f>ROUND(SUM(K111:K114),2)</f>
        <v>811.15</v>
      </c>
      <c r="M115" s="10"/>
    </row>
    <row r="116" spans="1:19" s="2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  <c r="M116" s="10"/>
    </row>
    <row r="117" spans="1:19" s="10" customFormat="1" ht="20.25" customHeight="1" thickBot="1" x14ac:dyDescent="0.25">
      <c r="A117" s="270" t="s">
        <v>52</v>
      </c>
      <c r="B117" s="271"/>
      <c r="C117" s="271"/>
      <c r="D117" s="271"/>
      <c r="E117" s="271"/>
      <c r="F117" s="271"/>
      <c r="G117" s="271"/>
      <c r="H117" s="271"/>
      <c r="I117" s="271"/>
      <c r="J117" s="271"/>
      <c r="K117" s="272"/>
    </row>
    <row r="118" spans="1:19" s="2" customFormat="1" ht="42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M118" s="10"/>
      <c r="R118" s="10"/>
      <c r="S118" s="10"/>
    </row>
    <row r="119" spans="1:19" s="10" customFormat="1" ht="23.25" customHeight="1" thickBot="1" x14ac:dyDescent="0.25">
      <c r="A119" s="104">
        <v>6</v>
      </c>
      <c r="B119" s="357" t="s">
        <v>127</v>
      </c>
      <c r="C119" s="357"/>
      <c r="D119" s="357"/>
      <c r="E119" s="357"/>
      <c r="F119" s="357"/>
      <c r="G119" s="357"/>
      <c r="H119" s="357"/>
      <c r="I119" s="357"/>
      <c r="J119" s="104" t="s">
        <v>18</v>
      </c>
      <c r="K119" s="104" t="s">
        <v>100</v>
      </c>
    </row>
    <row r="120" spans="1:19" s="2" customFormat="1" ht="18.75" customHeight="1" thickBot="1" x14ac:dyDescent="0.3">
      <c r="A120" s="274" t="s">
        <v>101</v>
      </c>
      <c r="B120" s="275"/>
      <c r="C120" s="275"/>
      <c r="D120" s="275"/>
      <c r="E120" s="275"/>
      <c r="F120" s="275"/>
      <c r="G120" s="275"/>
      <c r="H120" s="275"/>
      <c r="I120" s="275"/>
      <c r="J120" s="276"/>
      <c r="K120" s="153">
        <f>K138</f>
        <v>4638.7139999999999</v>
      </c>
      <c r="M120" s="10"/>
      <c r="N120" s="10"/>
      <c r="O120" s="16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257" t="s">
        <v>31</v>
      </c>
      <c r="C121" s="258"/>
      <c r="D121" s="258"/>
      <c r="E121" s="258"/>
      <c r="F121" s="258"/>
      <c r="G121" s="258"/>
      <c r="H121" s="258"/>
      <c r="I121" s="259"/>
      <c r="J121" s="156">
        <v>1.8860000000000001E-3</v>
      </c>
      <c r="K121" s="210">
        <f>K120*J121</f>
        <v>8.7486146040000001</v>
      </c>
      <c r="L121" s="2">
        <f>'RESUMO COMPLETO'!L6-'RESUMO COMPLETO'!K6</f>
        <v>-306323.40000000002</v>
      </c>
      <c r="M121" s="10"/>
      <c r="N121" s="10"/>
      <c r="O121" s="24"/>
      <c r="P121" s="17"/>
      <c r="Q121" s="17"/>
      <c r="R121" s="17"/>
      <c r="S121" s="17"/>
    </row>
    <row r="122" spans="1:19" s="2" customFormat="1" ht="20.25" customHeight="1" thickBot="1" x14ac:dyDescent="0.3">
      <c r="A122" s="78" t="s">
        <v>5</v>
      </c>
      <c r="B122" s="260" t="s">
        <v>89</v>
      </c>
      <c r="C122" s="261"/>
      <c r="D122" s="261"/>
      <c r="E122" s="261"/>
      <c r="F122" s="261"/>
      <c r="G122" s="261"/>
      <c r="H122" s="261"/>
      <c r="I122" s="262"/>
      <c r="J122" s="157">
        <v>3.1809999999999998E-3</v>
      </c>
      <c r="K122" s="211">
        <f>ROUND((K120*J122),2)</f>
        <v>14.76</v>
      </c>
      <c r="M122" s="10"/>
      <c r="N122" s="10"/>
      <c r="O122" s="25"/>
      <c r="P122" s="18"/>
      <c r="Q122" s="19"/>
      <c r="R122" s="19"/>
      <c r="S122" s="19"/>
    </row>
    <row r="123" spans="1:19" s="2" customFormat="1" ht="20.25" customHeight="1" thickBot="1" x14ac:dyDescent="0.3">
      <c r="A123" s="263" t="s">
        <v>120</v>
      </c>
      <c r="B123" s="264"/>
      <c r="C123" s="264"/>
      <c r="D123" s="264"/>
      <c r="E123" s="264"/>
      <c r="F123" s="264"/>
      <c r="G123" s="264" t="s">
        <v>121</v>
      </c>
      <c r="H123" s="264"/>
      <c r="I123" s="264"/>
      <c r="J123" s="265"/>
      <c r="K123" s="212">
        <f>SUM(K120:K122)</f>
        <v>4662.2226146040002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266" t="s">
        <v>208</v>
      </c>
      <c r="C124" s="267"/>
      <c r="D124" s="267"/>
      <c r="E124" s="267"/>
      <c r="F124" s="267"/>
      <c r="G124" s="267"/>
      <c r="H124" s="267"/>
      <c r="I124" s="158">
        <f>SUM(J125:J127)*100</f>
        <v>8.6499999999999986</v>
      </c>
      <c r="J124" s="159">
        <f>ROUND((100-I124)/100,2)</f>
        <v>0.91</v>
      </c>
      <c r="K124" s="213">
        <f>SUM(K123/J124)</f>
        <v>5123.3215545098901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5"/>
      <c r="B125" s="245" t="s">
        <v>105</v>
      </c>
      <c r="C125" s="246"/>
      <c r="D125" s="246"/>
      <c r="E125" s="246"/>
      <c r="F125" s="246"/>
      <c r="G125" s="246"/>
      <c r="H125" s="246"/>
      <c r="I125" s="247"/>
      <c r="J125" s="154">
        <v>6.4999999999999997E-3</v>
      </c>
      <c r="K125" s="211">
        <f>ROUND((J125*K124),2)</f>
        <v>33.299999999999997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5"/>
      <c r="B126" s="245" t="s">
        <v>106</v>
      </c>
      <c r="C126" s="246"/>
      <c r="D126" s="246"/>
      <c r="E126" s="246"/>
      <c r="F126" s="246"/>
      <c r="G126" s="246"/>
      <c r="H126" s="246"/>
      <c r="I126" s="247"/>
      <c r="J126" s="154">
        <v>0.03</v>
      </c>
      <c r="K126" s="211">
        <f>ROUND((J126*K124),2)</f>
        <v>153.69999999999999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0"/>
      <c r="B127" s="248" t="s">
        <v>104</v>
      </c>
      <c r="C127" s="249"/>
      <c r="D127" s="249"/>
      <c r="E127" s="249"/>
      <c r="F127" s="249"/>
      <c r="G127" s="249"/>
      <c r="H127" s="249"/>
      <c r="I127" s="250"/>
      <c r="J127" s="157">
        <v>0.05</v>
      </c>
      <c r="K127" s="214">
        <f>ROUND((J127*K124),2)</f>
        <v>256.17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51" t="s">
        <v>12</v>
      </c>
      <c r="B128" s="252"/>
      <c r="C128" s="252"/>
      <c r="D128" s="252"/>
      <c r="E128" s="252"/>
      <c r="F128" s="252"/>
      <c r="G128" s="252"/>
      <c r="H128" s="252"/>
      <c r="I128" s="252"/>
      <c r="J128" s="253"/>
      <c r="K128" s="181">
        <f>ROUND(SUM(K125:K127,K121:K122),2)</f>
        <v>466.68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1"/>
      <c r="M129" s="10"/>
      <c r="N129" s="10"/>
      <c r="O129" s="20"/>
      <c r="P129" s="21"/>
      <c r="Q129" s="22"/>
      <c r="R129" s="22"/>
      <c r="S129" s="22"/>
    </row>
    <row r="130" spans="1:30" s="2" customFormat="1" ht="20.25" customHeight="1" thickBot="1" x14ac:dyDescent="0.3">
      <c r="A130" s="254" t="s">
        <v>90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6"/>
      <c r="M130" s="10"/>
      <c r="N130" s="10"/>
      <c r="O130" s="20"/>
      <c r="P130" s="21"/>
      <c r="Q130" s="22"/>
      <c r="R130" s="22"/>
      <c r="S130" s="22"/>
    </row>
    <row r="131" spans="1:30" s="2" customFormat="1" ht="31.5" customHeight="1" thickBot="1" x14ac:dyDescent="0.3">
      <c r="A131" s="162"/>
      <c r="B131" s="163"/>
      <c r="C131" s="163"/>
      <c r="D131" s="163"/>
      <c r="E131" s="163"/>
      <c r="F131" s="163"/>
      <c r="G131" s="163"/>
      <c r="H131" s="163"/>
      <c r="I131" s="163"/>
      <c r="J131" s="163"/>
      <c r="K131" s="164"/>
      <c r="M131" s="10"/>
      <c r="N131" s="10"/>
      <c r="O131" s="20"/>
      <c r="P131" s="23"/>
      <c r="Q131" s="22"/>
      <c r="R131" s="22"/>
      <c r="S131" s="22"/>
    </row>
    <row r="132" spans="1:30" s="10" customFormat="1" ht="19.5" customHeight="1" thickBot="1" x14ac:dyDescent="0.3">
      <c r="A132" s="145"/>
      <c r="B132" s="146" t="s">
        <v>59</v>
      </c>
      <c r="C132" s="147"/>
      <c r="D132" s="148"/>
      <c r="E132" s="148"/>
      <c r="F132" s="148"/>
      <c r="G132" s="148"/>
      <c r="H132" s="148"/>
      <c r="I132" s="148"/>
      <c r="J132" s="148"/>
      <c r="K132" s="149" t="s">
        <v>32</v>
      </c>
      <c r="O132" s="20"/>
      <c r="P132" s="23"/>
      <c r="Q132" s="22"/>
      <c r="R132" s="22"/>
      <c r="S132" s="22"/>
    </row>
    <row r="133" spans="1:30" s="2" customFormat="1" ht="21" customHeight="1" thickBot="1" x14ac:dyDescent="0.3">
      <c r="A133" s="142" t="s">
        <v>3</v>
      </c>
      <c r="B133" s="240" t="s">
        <v>54</v>
      </c>
      <c r="C133" s="241"/>
      <c r="D133" s="241"/>
      <c r="E133" s="241"/>
      <c r="F133" s="241"/>
      <c r="G133" s="241"/>
      <c r="H133" s="241"/>
      <c r="I133" s="241"/>
      <c r="J133" s="242"/>
      <c r="K133" s="143">
        <f>K32</f>
        <v>1921.374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4" t="s">
        <v>5</v>
      </c>
      <c r="B134" s="240" t="s">
        <v>55</v>
      </c>
      <c r="C134" s="241"/>
      <c r="D134" s="241"/>
      <c r="E134" s="241"/>
      <c r="F134" s="241"/>
      <c r="G134" s="241"/>
      <c r="H134" s="241"/>
      <c r="I134" s="241"/>
      <c r="J134" s="241"/>
      <c r="K134" s="6">
        <f>K71</f>
        <v>1810.89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4" t="s">
        <v>7</v>
      </c>
      <c r="B135" s="240" t="s">
        <v>49</v>
      </c>
      <c r="C135" s="241"/>
      <c r="D135" s="241"/>
      <c r="E135" s="241"/>
      <c r="F135" s="241"/>
      <c r="G135" s="241"/>
      <c r="H135" s="241"/>
      <c r="I135" s="241"/>
      <c r="J135" s="242"/>
      <c r="K135" s="138">
        <f>K82</f>
        <v>93.4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4" t="s">
        <v>22</v>
      </c>
      <c r="B136" s="240" t="s">
        <v>56</v>
      </c>
      <c r="C136" s="241"/>
      <c r="D136" s="241"/>
      <c r="E136" s="241"/>
      <c r="F136" s="241"/>
      <c r="G136" s="241"/>
      <c r="H136" s="241"/>
      <c r="I136" s="241"/>
      <c r="J136" s="242"/>
      <c r="K136" s="138">
        <f>K106</f>
        <v>1.9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4" t="s">
        <v>8</v>
      </c>
      <c r="B137" s="240" t="s">
        <v>48</v>
      </c>
      <c r="C137" s="241"/>
      <c r="D137" s="241"/>
      <c r="E137" s="241"/>
      <c r="F137" s="241"/>
      <c r="G137" s="241"/>
      <c r="H137" s="241"/>
      <c r="I137" s="241"/>
      <c r="J137" s="242"/>
      <c r="K137" s="138">
        <f>K115</f>
        <v>811.15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0"/>
      <c r="B138" s="243" t="s">
        <v>57</v>
      </c>
      <c r="C138" s="244"/>
      <c r="D138" s="244"/>
      <c r="E138" s="244"/>
      <c r="F138" s="244"/>
      <c r="G138" s="244"/>
      <c r="H138" s="244"/>
      <c r="I138" s="244"/>
      <c r="J138" s="151"/>
      <c r="K138" s="152">
        <f>SUM(K133:K137)</f>
        <v>4638.7139999999999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4" t="s">
        <v>9</v>
      </c>
      <c r="B139" s="240" t="s">
        <v>52</v>
      </c>
      <c r="C139" s="241"/>
      <c r="D139" s="241"/>
      <c r="E139" s="241"/>
      <c r="F139" s="241"/>
      <c r="G139" s="241"/>
      <c r="H139" s="241"/>
      <c r="I139" s="241"/>
      <c r="J139" s="242"/>
      <c r="K139" s="143">
        <f>$K$128</f>
        <v>466.68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244" t="s">
        <v>58</v>
      </c>
      <c r="C140" s="244"/>
      <c r="D140" s="244"/>
      <c r="E140" s="244"/>
      <c r="F140" s="244"/>
      <c r="G140" s="244"/>
      <c r="H140" s="244"/>
      <c r="I140" s="244"/>
      <c r="J140" s="207"/>
      <c r="K140" s="208">
        <f>ROUND(SUM(K139+K138),2)</f>
        <v>5105.3900000000003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38:I138"/>
    <mergeCell ref="B139:J139"/>
    <mergeCell ref="B140:I140"/>
    <mergeCell ref="B126:I126"/>
    <mergeCell ref="B124:H124"/>
    <mergeCell ref="B125:I125"/>
    <mergeCell ref="B136:J136"/>
    <mergeCell ref="B137:J137"/>
    <mergeCell ref="B127:I127"/>
    <mergeCell ref="B134:J134"/>
    <mergeCell ref="B135:J135"/>
    <mergeCell ref="A128:J128"/>
    <mergeCell ref="A130:K130"/>
    <mergeCell ref="B133:J133"/>
    <mergeCell ref="A106:J106"/>
    <mergeCell ref="B113:F113"/>
    <mergeCell ref="G113:H113"/>
    <mergeCell ref="M113:O113"/>
    <mergeCell ref="B114:F114"/>
    <mergeCell ref="G114:H114"/>
    <mergeCell ref="M114:O114"/>
    <mergeCell ref="B111:F111"/>
    <mergeCell ref="G111:H111"/>
    <mergeCell ref="B112:F112"/>
    <mergeCell ref="G112:H112"/>
    <mergeCell ref="M112:O112"/>
    <mergeCell ref="A108:K108"/>
    <mergeCell ref="B110:F110"/>
    <mergeCell ref="G110:H110"/>
    <mergeCell ref="B100:I100"/>
    <mergeCell ref="A102:K102"/>
    <mergeCell ref="B104:J104"/>
    <mergeCell ref="B105:J105"/>
    <mergeCell ref="B92:I92"/>
    <mergeCell ref="B93:I93"/>
    <mergeCell ref="B94:I94"/>
    <mergeCell ref="A95:J95"/>
    <mergeCell ref="A97:K97"/>
    <mergeCell ref="B99:I99"/>
    <mergeCell ref="A84:K84"/>
    <mergeCell ref="A86:K86"/>
    <mergeCell ref="B88:I88"/>
    <mergeCell ref="B89:I89"/>
    <mergeCell ref="B90:I90"/>
    <mergeCell ref="B91:I91"/>
    <mergeCell ref="B77:I77"/>
    <mergeCell ref="B78:I78"/>
    <mergeCell ref="B79:I79"/>
    <mergeCell ref="B80:I80"/>
    <mergeCell ref="B81:I81"/>
    <mergeCell ref="A82:I82"/>
    <mergeCell ref="B69:J69"/>
    <mergeCell ref="B70:J70"/>
    <mergeCell ref="A71:J71"/>
    <mergeCell ref="A73:K73"/>
    <mergeCell ref="B75:I75"/>
    <mergeCell ref="B76:I76"/>
    <mergeCell ref="B61:F61"/>
    <mergeCell ref="B62:F62"/>
    <mergeCell ref="A63:J63"/>
    <mergeCell ref="A65:K65"/>
    <mergeCell ref="B67:J67"/>
    <mergeCell ref="B68:J68"/>
    <mergeCell ref="B53:I53"/>
    <mergeCell ref="A54:I54"/>
    <mergeCell ref="A56:K56"/>
    <mergeCell ref="B58:F58"/>
    <mergeCell ref="B59:F59"/>
    <mergeCell ref="B60:F60"/>
    <mergeCell ref="B47:I47"/>
    <mergeCell ref="B48:I48"/>
    <mergeCell ref="B49:I49"/>
    <mergeCell ref="B50:I50"/>
    <mergeCell ref="B51:I51"/>
    <mergeCell ref="B52:I52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7:J7"/>
    <mergeCell ref="B8:J8"/>
    <mergeCell ref="B9:J9"/>
    <mergeCell ref="B10:J10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A115:J115"/>
    <mergeCell ref="A117:K117"/>
    <mergeCell ref="B119:I119"/>
    <mergeCell ref="A120:J120"/>
    <mergeCell ref="B121:I121"/>
    <mergeCell ref="A123:F123"/>
    <mergeCell ref="G123:J123"/>
    <mergeCell ref="B122:I122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0"/>
  </sheetPr>
  <dimension ref="A1:AD193"/>
  <sheetViews>
    <sheetView showGridLines="0" topLeftCell="E111" zoomScale="70" zoomScaleNormal="70" zoomScaleSheetLayoutView="75" workbookViewId="0">
      <selection activeCell="M85" sqref="M8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17.855468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341" t="s">
        <v>116</v>
      </c>
      <c r="B1" s="342"/>
      <c r="C1" s="342"/>
      <c r="D1" s="342"/>
      <c r="E1" s="342"/>
      <c r="F1" s="342"/>
      <c r="G1" s="342"/>
      <c r="H1" s="342"/>
      <c r="I1" s="342"/>
      <c r="J1" s="342"/>
      <c r="K1" s="343"/>
      <c r="M1" s="111"/>
    </row>
    <row r="2" spans="1:13" ht="21" customHeight="1" thickBot="1" x14ac:dyDescent="0.25">
      <c r="A2" s="344" t="s">
        <v>0</v>
      </c>
      <c r="B2" s="344"/>
      <c r="C2" s="344"/>
      <c r="D2" s="345" t="s">
        <v>159</v>
      </c>
      <c r="E2" s="345"/>
      <c r="F2" s="345"/>
      <c r="G2" s="345"/>
      <c r="H2" s="345"/>
      <c r="I2" s="345"/>
      <c r="J2" s="345"/>
      <c r="K2" s="345"/>
    </row>
    <row r="3" spans="1:13" ht="20.25" customHeight="1" thickBot="1" x14ac:dyDescent="0.25">
      <c r="A3" s="332" t="s">
        <v>1</v>
      </c>
      <c r="B3" s="332"/>
      <c r="C3" s="332"/>
      <c r="D3" s="346" t="s">
        <v>117</v>
      </c>
      <c r="E3" s="346"/>
      <c r="F3" s="346"/>
      <c r="G3" s="346"/>
      <c r="H3" s="346"/>
      <c r="I3" s="346"/>
      <c r="J3" s="346"/>
      <c r="K3" s="347"/>
    </row>
    <row r="4" spans="1:13" ht="21" customHeight="1" thickBot="1" x14ac:dyDescent="0.35">
      <c r="A4" s="348" t="s">
        <v>2</v>
      </c>
      <c r="B4" s="349"/>
      <c r="C4" s="349"/>
      <c r="D4" s="349"/>
      <c r="E4" s="349"/>
      <c r="F4" s="349"/>
      <c r="G4" s="349"/>
      <c r="H4" s="349"/>
      <c r="I4" s="349"/>
      <c r="J4" s="349"/>
      <c r="K4" s="350"/>
    </row>
    <row r="5" spans="1:13" ht="21" customHeight="1" thickBot="1" x14ac:dyDescent="0.3">
      <c r="A5" s="337" t="s">
        <v>138</v>
      </c>
      <c r="B5" s="338"/>
      <c r="C5" s="338"/>
      <c r="D5" s="338"/>
      <c r="E5" s="338"/>
      <c r="F5" s="338"/>
      <c r="G5" s="338"/>
      <c r="H5" s="338"/>
      <c r="I5" s="338"/>
      <c r="J5" s="338"/>
      <c r="K5" s="339"/>
    </row>
    <row r="6" spans="1:13" ht="15.75" x14ac:dyDescent="0.25">
      <c r="A6" s="340" t="s">
        <v>36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</row>
    <row r="7" spans="1:13" ht="20.25" customHeight="1" x14ac:dyDescent="0.2">
      <c r="A7" s="51" t="s">
        <v>3</v>
      </c>
      <c r="B7" s="304" t="s">
        <v>4</v>
      </c>
      <c r="C7" s="304"/>
      <c r="D7" s="304"/>
      <c r="E7" s="304"/>
      <c r="F7" s="304"/>
      <c r="G7" s="304"/>
      <c r="H7" s="304"/>
      <c r="I7" s="304"/>
      <c r="J7" s="304"/>
      <c r="K7" s="56"/>
    </row>
    <row r="8" spans="1:13" ht="21.75" customHeight="1" x14ac:dyDescent="0.2">
      <c r="A8" s="51" t="s">
        <v>5</v>
      </c>
      <c r="B8" s="304" t="s">
        <v>6</v>
      </c>
      <c r="C8" s="304"/>
      <c r="D8" s="304"/>
      <c r="E8" s="304"/>
      <c r="F8" s="304"/>
      <c r="G8" s="304"/>
      <c r="H8" s="304"/>
      <c r="I8" s="304"/>
      <c r="J8" s="304"/>
      <c r="K8" s="57" t="s">
        <v>113</v>
      </c>
    </row>
    <row r="9" spans="1:13" ht="20.25" customHeight="1" x14ac:dyDescent="0.2">
      <c r="A9" s="51" t="s">
        <v>7</v>
      </c>
      <c r="B9" s="304" t="s">
        <v>35</v>
      </c>
      <c r="C9" s="304"/>
      <c r="D9" s="304"/>
      <c r="E9" s="304"/>
      <c r="F9" s="304"/>
      <c r="G9" s="304"/>
      <c r="H9" s="304"/>
      <c r="I9" s="304"/>
      <c r="J9" s="304"/>
      <c r="K9" s="58" t="s">
        <v>150</v>
      </c>
    </row>
    <row r="10" spans="1:13" ht="20.25" customHeight="1" x14ac:dyDescent="0.2">
      <c r="A10" s="51" t="s">
        <v>22</v>
      </c>
      <c r="B10" s="304" t="s">
        <v>11</v>
      </c>
      <c r="C10" s="304"/>
      <c r="D10" s="304"/>
      <c r="E10" s="304"/>
      <c r="F10" s="304"/>
      <c r="G10" s="304"/>
      <c r="H10" s="304"/>
      <c r="I10" s="304"/>
      <c r="J10" s="304"/>
      <c r="K10" s="59">
        <v>60</v>
      </c>
    </row>
    <row r="11" spans="1:13" ht="15" customHeight="1" x14ac:dyDescent="0.2">
      <c r="A11" s="351"/>
      <c r="B11" s="352"/>
      <c r="C11" s="352"/>
      <c r="D11" s="352"/>
      <c r="E11" s="352"/>
      <c r="F11" s="352"/>
      <c r="G11" s="352"/>
      <c r="H11" s="352"/>
      <c r="I11" s="352"/>
      <c r="J11" s="352"/>
      <c r="K11" s="352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3" t="s">
        <v>37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5"/>
    </row>
    <row r="14" spans="1:13" ht="35.25" customHeight="1" thickBot="1" x14ac:dyDescent="0.25">
      <c r="A14" s="60">
        <v>1</v>
      </c>
      <c r="B14" s="333" t="s">
        <v>78</v>
      </c>
      <c r="C14" s="334"/>
      <c r="D14" s="334"/>
      <c r="E14" s="334"/>
      <c r="F14" s="353"/>
      <c r="G14" s="354" t="s">
        <v>79</v>
      </c>
      <c r="H14" s="334"/>
      <c r="I14" s="334"/>
      <c r="J14" s="355" t="s">
        <v>96</v>
      </c>
      <c r="K14" s="356"/>
    </row>
    <row r="15" spans="1:13" ht="30" customHeight="1" x14ac:dyDescent="0.2">
      <c r="A15" s="49" t="s">
        <v>3</v>
      </c>
      <c r="B15" s="336" t="s">
        <v>152</v>
      </c>
      <c r="C15" s="336"/>
      <c r="D15" s="336"/>
      <c r="E15" s="336"/>
      <c r="F15" s="336"/>
      <c r="G15" s="336" t="s">
        <v>135</v>
      </c>
      <c r="H15" s="336"/>
      <c r="I15" s="336"/>
      <c r="J15" s="358" t="s">
        <v>151</v>
      </c>
      <c r="K15" s="358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333" t="s">
        <v>38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5"/>
    </row>
    <row r="19" spans="1:12" ht="19.5" customHeight="1" x14ac:dyDescent="0.2">
      <c r="A19" s="69">
        <v>1</v>
      </c>
      <c r="B19" s="286" t="s">
        <v>80</v>
      </c>
      <c r="C19" s="286"/>
      <c r="D19" s="286"/>
      <c r="E19" s="286"/>
      <c r="F19" s="286"/>
      <c r="G19" s="286"/>
      <c r="H19" s="286"/>
      <c r="I19" s="286"/>
      <c r="J19" s="286"/>
      <c r="K19" s="119" t="s">
        <v>149</v>
      </c>
    </row>
    <row r="20" spans="1:12" ht="15" customHeight="1" x14ac:dyDescent="0.2">
      <c r="A20" s="51">
        <v>2</v>
      </c>
      <c r="B20" s="303" t="s">
        <v>39</v>
      </c>
      <c r="C20" s="303"/>
      <c r="D20" s="303"/>
      <c r="E20" s="303"/>
      <c r="F20" s="303"/>
      <c r="G20" s="303"/>
      <c r="H20" s="303"/>
      <c r="I20" s="303"/>
      <c r="J20" s="303"/>
      <c r="K20" s="52" t="s">
        <v>148</v>
      </c>
    </row>
    <row r="21" spans="1:12" ht="15" customHeight="1" x14ac:dyDescent="0.2">
      <c r="A21" s="51">
        <v>3</v>
      </c>
      <c r="B21" s="245" t="s">
        <v>81</v>
      </c>
      <c r="C21" s="246"/>
      <c r="D21" s="246"/>
      <c r="E21" s="246"/>
      <c r="F21" s="246"/>
      <c r="G21" s="246"/>
      <c r="H21" s="246"/>
      <c r="I21" s="246"/>
      <c r="J21" s="247"/>
      <c r="K21" s="53">
        <v>2798.45</v>
      </c>
    </row>
    <row r="22" spans="1:12" ht="15" customHeight="1" x14ac:dyDescent="0.2">
      <c r="A22" s="51">
        <v>4</v>
      </c>
      <c r="B22" s="304" t="s">
        <v>13</v>
      </c>
      <c r="C22" s="304"/>
      <c r="D22" s="304"/>
      <c r="E22" s="304"/>
      <c r="F22" s="304"/>
      <c r="G22" s="304"/>
      <c r="H22" s="304"/>
      <c r="I22" s="304"/>
      <c r="J22" s="303"/>
      <c r="K22" s="54" t="s">
        <v>149</v>
      </c>
    </row>
    <row r="23" spans="1:12" ht="20.25" customHeight="1" x14ac:dyDescent="0.2">
      <c r="A23" s="51">
        <v>5</v>
      </c>
      <c r="B23" s="304" t="s">
        <v>14</v>
      </c>
      <c r="C23" s="304"/>
      <c r="D23" s="304"/>
      <c r="E23" s="304"/>
      <c r="F23" s="304"/>
      <c r="G23" s="304"/>
      <c r="H23" s="304"/>
      <c r="I23" s="304"/>
      <c r="J23" s="30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70" t="s">
        <v>139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2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332" t="s">
        <v>53</v>
      </c>
      <c r="C27" s="332"/>
      <c r="D27" s="332"/>
      <c r="E27" s="332"/>
      <c r="F27" s="332"/>
      <c r="G27" s="332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309" t="s">
        <v>40</v>
      </c>
      <c r="C28" s="309"/>
      <c r="D28" s="309"/>
      <c r="E28" s="309"/>
      <c r="F28" s="309"/>
      <c r="G28" s="309"/>
      <c r="H28" s="70">
        <v>1</v>
      </c>
      <c r="I28" s="71"/>
      <c r="J28" s="72">
        <v>1</v>
      </c>
      <c r="K28" s="73">
        <f>K21</f>
        <v>2798.45</v>
      </c>
    </row>
    <row r="29" spans="1:12" ht="15.75" x14ac:dyDescent="0.2">
      <c r="A29" s="51" t="s">
        <v>5</v>
      </c>
      <c r="B29" s="304" t="s">
        <v>41</v>
      </c>
      <c r="C29" s="304"/>
      <c r="D29" s="304"/>
      <c r="E29" s="304"/>
      <c r="F29" s="304"/>
      <c r="G29" s="304"/>
      <c r="H29" s="63">
        <v>1</v>
      </c>
      <c r="I29" s="66">
        <f>K21</f>
        <v>2798.45</v>
      </c>
      <c r="J29" s="64">
        <v>0.3</v>
      </c>
      <c r="K29" s="65">
        <f>+I29*H29*J29</f>
        <v>839.53499999999997</v>
      </c>
    </row>
    <row r="30" spans="1:12" ht="20.25" customHeight="1" x14ac:dyDescent="0.2">
      <c r="A30" s="51" t="s">
        <v>7</v>
      </c>
      <c r="B30" s="304" t="s">
        <v>42</v>
      </c>
      <c r="C30" s="304"/>
      <c r="D30" s="304"/>
      <c r="E30" s="304"/>
      <c r="F30" s="304"/>
      <c r="G30" s="304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305" t="s">
        <v>68</v>
      </c>
      <c r="C31" s="305"/>
      <c r="D31" s="305"/>
      <c r="E31" s="305"/>
      <c r="F31" s="305"/>
      <c r="G31" s="305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326" t="s">
        <v>29</v>
      </c>
      <c r="B32" s="327"/>
      <c r="C32" s="327"/>
      <c r="D32" s="327"/>
      <c r="E32" s="327"/>
      <c r="F32" s="327"/>
      <c r="G32" s="327"/>
      <c r="H32" s="327"/>
      <c r="I32" s="327"/>
      <c r="J32" s="328"/>
      <c r="K32" s="83">
        <f>SUM(K28:K31)</f>
        <v>3637.9849999999997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70" t="s">
        <v>50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2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329" t="s">
        <v>82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1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91" t="s">
        <v>60</v>
      </c>
      <c r="C38" s="292"/>
      <c r="D38" s="292"/>
      <c r="E38" s="292"/>
      <c r="F38" s="292"/>
      <c r="G38" s="292"/>
      <c r="H38" s="292"/>
      <c r="I38" s="293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309" t="s">
        <v>97</v>
      </c>
      <c r="C39" s="309"/>
      <c r="D39" s="309"/>
      <c r="E39" s="309"/>
      <c r="F39" s="309"/>
      <c r="G39" s="309"/>
      <c r="H39" s="309"/>
      <c r="I39" s="286"/>
      <c r="J39" s="223">
        <v>8.3299999999999999E-2</v>
      </c>
      <c r="K39" s="88">
        <f>ROUND(K$32*J39,2)</f>
        <v>303.04000000000002</v>
      </c>
    </row>
    <row r="40" spans="1:30" ht="20.25" customHeight="1" thickBot="1" x14ac:dyDescent="0.25">
      <c r="A40" s="78" t="s">
        <v>5</v>
      </c>
      <c r="B40" s="305" t="s">
        <v>110</v>
      </c>
      <c r="C40" s="305"/>
      <c r="D40" s="305"/>
      <c r="E40" s="305"/>
      <c r="F40" s="305"/>
      <c r="G40" s="305"/>
      <c r="H40" s="305"/>
      <c r="I40" s="305"/>
      <c r="J40" s="224">
        <v>0.121</v>
      </c>
      <c r="K40" s="90">
        <f>ROUND(K$32*J40,2)</f>
        <v>440.2</v>
      </c>
    </row>
    <row r="41" spans="1:30" ht="20.25" customHeight="1" thickBot="1" x14ac:dyDescent="0.25">
      <c r="A41" s="251" t="s">
        <v>63</v>
      </c>
      <c r="B41" s="252"/>
      <c r="C41" s="252"/>
      <c r="D41" s="252"/>
      <c r="E41" s="252"/>
      <c r="F41" s="252"/>
      <c r="G41" s="252"/>
      <c r="H41" s="252"/>
      <c r="I41" s="252"/>
      <c r="J41" s="253"/>
      <c r="K41" s="91">
        <f>SUM(K39:K40)</f>
        <v>743.24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321" t="s">
        <v>83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93" t="s">
        <v>140</v>
      </c>
      <c r="C45" s="293"/>
      <c r="D45" s="293"/>
      <c r="E45" s="293"/>
      <c r="F45" s="293"/>
      <c r="G45" s="293"/>
      <c r="H45" s="293"/>
      <c r="I45" s="293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86" t="s">
        <v>23</v>
      </c>
      <c r="C46" s="286"/>
      <c r="D46" s="286"/>
      <c r="E46" s="286"/>
      <c r="F46" s="286"/>
      <c r="G46" s="286"/>
      <c r="H46" s="286"/>
      <c r="I46" s="286"/>
      <c r="J46" s="97">
        <v>0.2</v>
      </c>
      <c r="K46" s="88">
        <f>ROUND(($K$32+$K$41)*J46,2)</f>
        <v>876.25</v>
      </c>
    </row>
    <row r="47" spans="1:30" ht="15.75" x14ac:dyDescent="0.2">
      <c r="A47" s="51" t="s">
        <v>5</v>
      </c>
      <c r="B47" s="303" t="s">
        <v>91</v>
      </c>
      <c r="C47" s="303"/>
      <c r="D47" s="303"/>
      <c r="E47" s="303"/>
      <c r="F47" s="303"/>
      <c r="G47" s="303"/>
      <c r="H47" s="303"/>
      <c r="I47" s="303"/>
      <c r="J47" s="96">
        <v>2.5000000000000001E-2</v>
      </c>
      <c r="K47" s="86">
        <f t="shared" ref="K47:K53" si="0">ROUND(($K$32+$K$41)*J47,2)</f>
        <v>109.53</v>
      </c>
    </row>
    <row r="48" spans="1:30" ht="15.75" x14ac:dyDescent="0.2">
      <c r="A48" s="51" t="s">
        <v>7</v>
      </c>
      <c r="B48" s="303" t="s">
        <v>191</v>
      </c>
      <c r="C48" s="303"/>
      <c r="D48" s="303"/>
      <c r="E48" s="303"/>
      <c r="F48" s="303"/>
      <c r="G48" s="303"/>
      <c r="H48" s="303"/>
      <c r="I48" s="303"/>
      <c r="J48" s="174">
        <f>1%*0.9191</f>
        <v>9.1910000000000013E-3</v>
      </c>
      <c r="K48" s="86">
        <f t="shared" si="0"/>
        <v>40.270000000000003</v>
      </c>
      <c r="O48" s="11"/>
    </row>
    <row r="49" spans="1:15" ht="15.75" x14ac:dyDescent="0.2">
      <c r="A49" s="51" t="s">
        <v>22</v>
      </c>
      <c r="B49" s="303" t="s">
        <v>92</v>
      </c>
      <c r="C49" s="303"/>
      <c r="D49" s="303"/>
      <c r="E49" s="303"/>
      <c r="F49" s="303"/>
      <c r="G49" s="303"/>
      <c r="H49" s="303"/>
      <c r="I49" s="303"/>
      <c r="J49" s="96">
        <v>1.4999999999999999E-2</v>
      </c>
      <c r="K49" s="86">
        <f t="shared" si="0"/>
        <v>65.72</v>
      </c>
    </row>
    <row r="50" spans="1:15" ht="15.75" x14ac:dyDescent="0.2">
      <c r="A50" s="51" t="s">
        <v>8</v>
      </c>
      <c r="B50" s="303" t="s">
        <v>93</v>
      </c>
      <c r="C50" s="303"/>
      <c r="D50" s="303"/>
      <c r="E50" s="303"/>
      <c r="F50" s="303"/>
      <c r="G50" s="303"/>
      <c r="H50" s="303"/>
      <c r="I50" s="303"/>
      <c r="J50" s="96">
        <v>0.01</v>
      </c>
      <c r="K50" s="86">
        <f t="shared" si="0"/>
        <v>43.81</v>
      </c>
    </row>
    <row r="51" spans="1:15" ht="15.75" x14ac:dyDescent="0.2">
      <c r="A51" s="51" t="s">
        <v>9</v>
      </c>
      <c r="B51" s="303" t="s">
        <v>94</v>
      </c>
      <c r="C51" s="303"/>
      <c r="D51" s="303"/>
      <c r="E51" s="303"/>
      <c r="F51" s="303"/>
      <c r="G51" s="303"/>
      <c r="H51" s="303"/>
      <c r="I51" s="303"/>
      <c r="J51" s="96">
        <v>6.0000000000000001E-3</v>
      </c>
      <c r="K51" s="86">
        <f t="shared" si="0"/>
        <v>26.29</v>
      </c>
      <c r="O51" s="11"/>
    </row>
    <row r="52" spans="1:15" ht="15.75" x14ac:dyDescent="0.2">
      <c r="A52" s="51" t="s">
        <v>10</v>
      </c>
      <c r="B52" s="303" t="s">
        <v>95</v>
      </c>
      <c r="C52" s="303"/>
      <c r="D52" s="303"/>
      <c r="E52" s="303"/>
      <c r="F52" s="303"/>
      <c r="G52" s="303"/>
      <c r="H52" s="303"/>
      <c r="I52" s="303"/>
      <c r="J52" s="96">
        <v>2E-3</v>
      </c>
      <c r="K52" s="86">
        <f t="shared" si="0"/>
        <v>8.76</v>
      </c>
    </row>
    <row r="53" spans="1:15" ht="16.5" thickBot="1" x14ac:dyDescent="0.25">
      <c r="A53" s="78" t="s">
        <v>25</v>
      </c>
      <c r="B53" s="310" t="s">
        <v>61</v>
      </c>
      <c r="C53" s="310"/>
      <c r="D53" s="310"/>
      <c r="E53" s="310"/>
      <c r="F53" s="310"/>
      <c r="G53" s="310"/>
      <c r="H53" s="310"/>
      <c r="I53" s="310"/>
      <c r="J53" s="98">
        <v>0.08</v>
      </c>
      <c r="K53" s="90">
        <f t="shared" si="0"/>
        <v>350.5</v>
      </c>
    </row>
    <row r="54" spans="1:15" ht="21.75" customHeight="1" thickBot="1" x14ac:dyDescent="0.25">
      <c r="A54" s="319" t="s">
        <v>62</v>
      </c>
      <c r="B54" s="320"/>
      <c r="C54" s="320"/>
      <c r="D54" s="320"/>
      <c r="E54" s="320"/>
      <c r="F54" s="320"/>
      <c r="G54" s="320"/>
      <c r="H54" s="320"/>
      <c r="I54" s="320"/>
      <c r="J54" s="99">
        <f>SUM(J46:J53)</f>
        <v>0.34719100000000003</v>
      </c>
      <c r="K54" s="100">
        <f>SUM(K46:K53)</f>
        <v>1521.1299999999999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321" t="s">
        <v>98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91" t="s">
        <v>51</v>
      </c>
      <c r="C58" s="292"/>
      <c r="D58" s="292"/>
      <c r="E58" s="292"/>
      <c r="F58" s="29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324" t="s">
        <v>153</v>
      </c>
      <c r="C59" s="324"/>
      <c r="D59" s="324"/>
      <c r="E59" s="324"/>
      <c r="F59" s="324"/>
      <c r="G59" s="106">
        <v>3.85</v>
      </c>
      <c r="H59" s="107">
        <v>44</v>
      </c>
      <c r="I59" s="107">
        <v>1</v>
      </c>
      <c r="J59" s="97">
        <v>0.06</v>
      </c>
      <c r="K59" s="73">
        <v>0</v>
      </c>
      <c r="M59" s="113"/>
    </row>
    <row r="60" spans="1:15" ht="20.25" customHeight="1" x14ac:dyDescent="0.25">
      <c r="A60" s="51" t="s">
        <v>5</v>
      </c>
      <c r="B60" s="312" t="s">
        <v>154</v>
      </c>
      <c r="C60" s="312"/>
      <c r="D60" s="312"/>
      <c r="E60" s="312"/>
      <c r="F60" s="278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313" t="s">
        <v>217</v>
      </c>
      <c r="C61" s="313"/>
      <c r="D61" s="313"/>
      <c r="E61" s="313"/>
      <c r="F61" s="313"/>
      <c r="G61" s="177">
        <v>21.88</v>
      </c>
      <c r="H61" s="178">
        <v>1</v>
      </c>
      <c r="I61" s="178">
        <v>1</v>
      </c>
      <c r="J61" s="179">
        <v>0</v>
      </c>
      <c r="K61" s="180">
        <f t="shared" ref="K61:K62" si="1">ROUND((G61*H61*I61)-(G61*H61*I61*J61),2)</f>
        <v>21.88</v>
      </c>
      <c r="M61" s="113"/>
    </row>
    <row r="62" spans="1:15" ht="20.25" customHeight="1" thickBot="1" x14ac:dyDescent="0.25">
      <c r="A62" s="217" t="s">
        <v>22</v>
      </c>
      <c r="B62" s="314" t="s">
        <v>207</v>
      </c>
      <c r="C62" s="315"/>
      <c r="D62" s="315"/>
      <c r="E62" s="315"/>
      <c r="F62" s="316"/>
      <c r="G62" s="218">
        <v>1.1200000000000001</v>
      </c>
      <c r="H62" s="219">
        <v>1</v>
      </c>
      <c r="I62" s="219">
        <v>1</v>
      </c>
      <c r="J62" s="220">
        <v>0</v>
      </c>
      <c r="K62" s="221">
        <f t="shared" si="1"/>
        <v>1.1200000000000001</v>
      </c>
      <c r="M62" s="114"/>
    </row>
    <row r="63" spans="1:15" ht="20.25" customHeight="1" thickBot="1" x14ac:dyDescent="0.3">
      <c r="A63" s="317" t="s">
        <v>62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00">
        <f>ROUND(SUM(K59:K62),2)</f>
        <v>614.98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91" t="s">
        <v>46</v>
      </c>
      <c r="C67" s="292"/>
      <c r="D67" s="292"/>
      <c r="E67" s="292"/>
      <c r="F67" s="292"/>
      <c r="G67" s="292"/>
      <c r="H67" s="292"/>
      <c r="I67" s="292"/>
      <c r="J67" s="293"/>
      <c r="K67" s="105" t="s">
        <v>19</v>
      </c>
    </row>
    <row r="68" spans="1:14" ht="20.25" customHeight="1" x14ac:dyDescent="0.2">
      <c r="A68" s="69" t="s">
        <v>47</v>
      </c>
      <c r="B68" s="286" t="str">
        <f>B38</f>
        <v>13º (DÉCIMO TERCEIRO) SALÁRIO, FÉRIAS  E ADICIONAL DE FÉRIAS</v>
      </c>
      <c r="C68" s="286"/>
      <c r="D68" s="286"/>
      <c r="E68" s="286"/>
      <c r="F68" s="286"/>
      <c r="G68" s="286"/>
      <c r="H68" s="286"/>
      <c r="I68" s="286"/>
      <c r="J68" s="286"/>
      <c r="K68" s="73">
        <f>$K$41</f>
        <v>743.24</v>
      </c>
    </row>
    <row r="69" spans="1:14" ht="20.25" customHeight="1" x14ac:dyDescent="0.2">
      <c r="A69" s="51" t="s">
        <v>43</v>
      </c>
      <c r="B69" s="303" t="s">
        <v>85</v>
      </c>
      <c r="C69" s="303"/>
      <c r="D69" s="303"/>
      <c r="E69" s="303"/>
      <c r="F69" s="303"/>
      <c r="G69" s="303"/>
      <c r="H69" s="303"/>
      <c r="I69" s="303"/>
      <c r="J69" s="303"/>
      <c r="K69" s="65">
        <f>$K$54</f>
        <v>1521.1299999999999</v>
      </c>
    </row>
    <row r="70" spans="1:14" ht="20.25" customHeight="1" thickBot="1" x14ac:dyDescent="0.25">
      <c r="A70" s="78" t="s">
        <v>45</v>
      </c>
      <c r="B70" s="310" t="s">
        <v>51</v>
      </c>
      <c r="C70" s="310"/>
      <c r="D70" s="310"/>
      <c r="E70" s="310"/>
      <c r="F70" s="310"/>
      <c r="G70" s="310"/>
      <c r="H70" s="310"/>
      <c r="I70" s="310"/>
      <c r="J70" s="310"/>
      <c r="K70" s="82">
        <f>$K$63</f>
        <v>614.98</v>
      </c>
    </row>
    <row r="71" spans="1:14" ht="20.25" customHeight="1" thickBot="1" x14ac:dyDescent="0.25">
      <c r="A71" s="251" t="s">
        <v>12</v>
      </c>
      <c r="B71" s="252"/>
      <c r="C71" s="252"/>
      <c r="D71" s="252"/>
      <c r="E71" s="252"/>
      <c r="F71" s="252"/>
      <c r="G71" s="252"/>
      <c r="H71" s="252"/>
      <c r="I71" s="252"/>
      <c r="J71" s="311"/>
      <c r="K71" s="120">
        <f>SUM(K68:K70)</f>
        <v>2879.35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70" t="s">
        <v>49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2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91" t="s">
        <v>70</v>
      </c>
      <c r="C75" s="292"/>
      <c r="D75" s="292"/>
      <c r="E75" s="292"/>
      <c r="F75" s="292"/>
      <c r="G75" s="292"/>
      <c r="H75" s="292"/>
      <c r="I75" s="293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86" t="s">
        <v>30</v>
      </c>
      <c r="C76" s="286"/>
      <c r="D76" s="286"/>
      <c r="E76" s="286"/>
      <c r="F76" s="286"/>
      <c r="G76" s="286"/>
      <c r="H76" s="286"/>
      <c r="I76" s="286"/>
      <c r="J76" s="226">
        <v>1E-4</v>
      </c>
      <c r="K76" s="234">
        <f>((K32+K41+K53+K70)*J76)</f>
        <v>0.53467050000000005</v>
      </c>
      <c r="L76" t="s">
        <v>219</v>
      </c>
      <c r="N76" s="12"/>
    </row>
    <row r="77" spans="1:14" ht="20.25" customHeight="1" x14ac:dyDescent="0.2">
      <c r="A77" s="155" t="s">
        <v>5</v>
      </c>
      <c r="B77" s="303" t="s">
        <v>69</v>
      </c>
      <c r="C77" s="303"/>
      <c r="D77" s="303"/>
      <c r="E77" s="303"/>
      <c r="F77" s="303"/>
      <c r="G77" s="303"/>
      <c r="H77" s="303"/>
      <c r="I77" s="303"/>
      <c r="J77" s="227">
        <f>J53</f>
        <v>0.08</v>
      </c>
      <c r="K77" s="235">
        <f>K76*J77</f>
        <v>4.2773640000000002E-2</v>
      </c>
    </row>
    <row r="78" spans="1:14" ht="20.25" customHeight="1" x14ac:dyDescent="0.2">
      <c r="A78" s="51" t="s">
        <v>7</v>
      </c>
      <c r="B78" s="245" t="s">
        <v>119</v>
      </c>
      <c r="C78" s="246"/>
      <c r="D78" s="246"/>
      <c r="E78" s="246"/>
      <c r="F78" s="246"/>
      <c r="G78" s="246"/>
      <c r="H78" s="246"/>
      <c r="I78" s="247"/>
      <c r="J78" s="228">
        <v>0.02</v>
      </c>
      <c r="K78" s="236">
        <f>(K41+K32)*J78</f>
        <v>87.624499999999998</v>
      </c>
    </row>
    <row r="79" spans="1:14" ht="20.25" customHeight="1" x14ac:dyDescent="0.2">
      <c r="A79" s="51" t="s">
        <v>22</v>
      </c>
      <c r="B79" s="303" t="s">
        <v>71</v>
      </c>
      <c r="C79" s="303"/>
      <c r="D79" s="303"/>
      <c r="E79" s="303"/>
      <c r="F79" s="303"/>
      <c r="G79" s="303"/>
      <c r="H79" s="303"/>
      <c r="I79" s="303"/>
      <c r="J79" s="228">
        <v>1E-4</v>
      </c>
      <c r="K79" s="236">
        <f>((K32+K71)*J79)</f>
        <v>0.65173349999999997</v>
      </c>
      <c r="L79" t="s">
        <v>220</v>
      </c>
    </row>
    <row r="80" spans="1:14" ht="19.5" customHeight="1" x14ac:dyDescent="0.2">
      <c r="A80" s="51" t="s">
        <v>8</v>
      </c>
      <c r="B80" s="303" t="s">
        <v>86</v>
      </c>
      <c r="C80" s="303"/>
      <c r="D80" s="303"/>
      <c r="E80" s="303"/>
      <c r="F80" s="303"/>
      <c r="G80" s="303"/>
      <c r="H80" s="303"/>
      <c r="I80" s="303"/>
      <c r="J80" s="228">
        <f>J54</f>
        <v>0.34719100000000003</v>
      </c>
      <c r="K80" s="236">
        <f>J80*K79</f>
        <v>0.2262760055985</v>
      </c>
    </row>
    <row r="81" spans="1:15" ht="20.25" customHeight="1" thickBot="1" x14ac:dyDescent="0.25">
      <c r="A81" s="78" t="s">
        <v>9</v>
      </c>
      <c r="B81" s="248" t="s">
        <v>134</v>
      </c>
      <c r="C81" s="249"/>
      <c r="D81" s="249"/>
      <c r="E81" s="249"/>
      <c r="F81" s="249"/>
      <c r="G81" s="249"/>
      <c r="H81" s="249"/>
      <c r="I81" s="250"/>
      <c r="J81" s="229">
        <v>0.02</v>
      </c>
      <c r="K81" s="237">
        <f>ROUND((K32+K41)*J81,2)</f>
        <v>87.62</v>
      </c>
    </row>
    <row r="82" spans="1:15" ht="20.25" customHeight="1" thickBot="1" x14ac:dyDescent="0.25">
      <c r="A82" s="251" t="s">
        <v>62</v>
      </c>
      <c r="B82" s="252"/>
      <c r="C82" s="252"/>
      <c r="D82" s="252"/>
      <c r="E82" s="252"/>
      <c r="F82" s="252"/>
      <c r="G82" s="252"/>
      <c r="H82" s="252"/>
      <c r="I82" s="253"/>
      <c r="J82" s="123">
        <f>SUM(J76:J81)</f>
        <v>0.46739100000000006</v>
      </c>
      <c r="K82" s="124">
        <f>ROUND(SUM(K76:K81),2)</f>
        <v>176.7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1"/>
      <c r="K83" s="132"/>
    </row>
    <row r="84" spans="1:15" ht="32.25" customHeight="1" thickBot="1" x14ac:dyDescent="0.25">
      <c r="A84" s="254" t="s">
        <v>87</v>
      </c>
      <c r="B84" s="255"/>
      <c r="C84" s="255"/>
      <c r="D84" s="255"/>
      <c r="E84" s="255"/>
      <c r="F84" s="255"/>
      <c r="G84" s="255"/>
      <c r="H84" s="255"/>
      <c r="I84" s="255"/>
      <c r="J84" s="255"/>
      <c r="K84" s="256"/>
      <c r="O84" s="11"/>
    </row>
    <row r="85" spans="1:15" ht="20.25" customHeight="1" thickBot="1" x14ac:dyDescent="0.2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M87" s="10"/>
      <c r="O87" s="11"/>
    </row>
    <row r="88" spans="1:15" s="2" customFormat="1" ht="20.25" customHeight="1" thickBot="1" x14ac:dyDescent="0.25">
      <c r="A88" s="92" t="s">
        <v>28</v>
      </c>
      <c r="B88" s="292" t="s">
        <v>64</v>
      </c>
      <c r="C88" s="292"/>
      <c r="D88" s="292"/>
      <c r="E88" s="292"/>
      <c r="F88" s="292"/>
      <c r="G88" s="292"/>
      <c r="H88" s="292"/>
      <c r="I88" s="29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309" t="s">
        <v>65</v>
      </c>
      <c r="C89" s="309"/>
      <c r="D89" s="309"/>
      <c r="E89" s="309"/>
      <c r="F89" s="309"/>
      <c r="G89" s="309"/>
      <c r="H89" s="309"/>
      <c r="I89" s="286"/>
      <c r="J89" s="122">
        <v>1E-4</v>
      </c>
      <c r="K89" s="88">
        <f>ROUND(($K$32+$K$71+$K$82)*J89,2)</f>
        <v>0.67</v>
      </c>
      <c r="L89" t="s">
        <v>221</v>
      </c>
      <c r="M89" s="10"/>
      <c r="O89" s="11"/>
    </row>
    <row r="90" spans="1:15" s="2" customFormat="1" ht="20.25" customHeight="1" x14ac:dyDescent="0.2">
      <c r="A90" s="51" t="s">
        <v>5</v>
      </c>
      <c r="B90" s="304" t="s">
        <v>144</v>
      </c>
      <c r="C90" s="304"/>
      <c r="D90" s="304"/>
      <c r="E90" s="304"/>
      <c r="F90" s="304"/>
      <c r="G90" s="304"/>
      <c r="H90" s="304"/>
      <c r="I90" s="304"/>
      <c r="J90" s="121">
        <v>1E-4</v>
      </c>
      <c r="K90" s="86">
        <f>ROUND(($K$32+$K$71+$K$82)*J90,2)</f>
        <v>0.67</v>
      </c>
      <c r="L90" t="s">
        <v>221</v>
      </c>
      <c r="M90" s="10"/>
    </row>
    <row r="91" spans="1:15" s="2" customFormat="1" ht="20.25" customHeight="1" x14ac:dyDescent="0.2">
      <c r="A91" s="51" t="s">
        <v>7</v>
      </c>
      <c r="B91" s="304" t="s">
        <v>66</v>
      </c>
      <c r="C91" s="304"/>
      <c r="D91" s="304"/>
      <c r="E91" s="304"/>
      <c r="F91" s="304"/>
      <c r="G91" s="304"/>
      <c r="H91" s="304"/>
      <c r="I91" s="304"/>
      <c r="J91" s="121">
        <v>1E-4</v>
      </c>
      <c r="K91" s="86">
        <f>ROUND(($K$32+$K$71+$K$82)*J91,2)</f>
        <v>0.67</v>
      </c>
      <c r="L91" t="s">
        <v>221</v>
      </c>
      <c r="M91" s="10"/>
    </row>
    <row r="92" spans="1:15" s="2" customFormat="1" ht="20.25" customHeight="1" x14ac:dyDescent="0.2">
      <c r="A92" s="51" t="s">
        <v>22</v>
      </c>
      <c r="B92" s="304" t="s">
        <v>112</v>
      </c>
      <c r="C92" s="304"/>
      <c r="D92" s="304"/>
      <c r="E92" s="304"/>
      <c r="F92" s="304"/>
      <c r="G92" s="304"/>
      <c r="H92" s="304"/>
      <c r="I92" s="304"/>
      <c r="J92" s="121">
        <v>1E-4</v>
      </c>
      <c r="K92" s="86">
        <f>ROUND(($K$32+$K$71+$K$82)*J92,2)</f>
        <v>0.67</v>
      </c>
      <c r="L92" t="s">
        <v>221</v>
      </c>
      <c r="M92" s="10"/>
    </row>
    <row r="93" spans="1:15" s="2" customFormat="1" ht="20.25" customHeight="1" x14ac:dyDescent="0.2">
      <c r="A93" s="51" t="s">
        <v>8</v>
      </c>
      <c r="B93" s="304" t="s">
        <v>145</v>
      </c>
      <c r="C93" s="304"/>
      <c r="D93" s="304"/>
      <c r="E93" s="304"/>
      <c r="F93" s="304"/>
      <c r="G93" s="304"/>
      <c r="H93" s="304"/>
      <c r="I93" s="304"/>
      <c r="J93" s="121">
        <v>1E-4</v>
      </c>
      <c r="K93" s="86">
        <f>ROUND(($K$32+$K$71+$K$82)*J93,2)</f>
        <v>0.67</v>
      </c>
      <c r="L93" t="s">
        <v>221</v>
      </c>
      <c r="M93" s="10"/>
    </row>
    <row r="94" spans="1:15" s="2" customFormat="1" ht="20.25" customHeight="1" thickBot="1" x14ac:dyDescent="0.25">
      <c r="A94" s="78" t="s">
        <v>9</v>
      </c>
      <c r="B94" s="305" t="s">
        <v>67</v>
      </c>
      <c r="C94" s="305"/>
      <c r="D94" s="305"/>
      <c r="E94" s="305"/>
      <c r="F94" s="305"/>
      <c r="G94" s="305"/>
      <c r="H94" s="305"/>
      <c r="I94" s="305"/>
      <c r="J94" s="135"/>
      <c r="K94" s="90">
        <f>($K$32+$K$71+$K$82)*J94</f>
        <v>0</v>
      </c>
      <c r="M94" s="10"/>
    </row>
    <row r="95" spans="1:15" s="2" customFormat="1" ht="20.25" customHeight="1" thickBot="1" x14ac:dyDescent="0.25">
      <c r="A95" s="251" t="s">
        <v>12</v>
      </c>
      <c r="B95" s="252"/>
      <c r="C95" s="252"/>
      <c r="D95" s="252"/>
      <c r="E95" s="252"/>
      <c r="F95" s="252"/>
      <c r="G95" s="252"/>
      <c r="H95" s="252"/>
      <c r="I95" s="252"/>
      <c r="J95" s="253"/>
      <c r="K95" s="91">
        <f>SUM(K89:K94)</f>
        <v>3.35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288" t="s">
        <v>88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90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91" t="s">
        <v>73</v>
      </c>
      <c r="C99" s="292"/>
      <c r="D99" s="292"/>
      <c r="E99" s="292"/>
      <c r="F99" s="292"/>
      <c r="G99" s="292"/>
      <c r="H99" s="292"/>
      <c r="I99" s="293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294" t="s">
        <v>74</v>
      </c>
      <c r="C100" s="295"/>
      <c r="D100" s="295"/>
      <c r="E100" s="295"/>
      <c r="F100" s="295"/>
      <c r="G100" s="295"/>
      <c r="H100" s="295"/>
      <c r="I100" s="296"/>
      <c r="J100" s="7">
        <v>0</v>
      </c>
      <c r="K100" s="130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36"/>
      <c r="K101" s="137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thickBot="1" x14ac:dyDescent="0.25">
      <c r="A104" s="92">
        <v>4</v>
      </c>
      <c r="B104" s="291" t="s">
        <v>76</v>
      </c>
      <c r="C104" s="292"/>
      <c r="D104" s="292"/>
      <c r="E104" s="292"/>
      <c r="F104" s="292"/>
      <c r="G104" s="292"/>
      <c r="H104" s="292"/>
      <c r="I104" s="292"/>
      <c r="J104" s="293"/>
      <c r="K104" s="105" t="s">
        <v>19</v>
      </c>
      <c r="M104" s="10"/>
    </row>
    <row r="105" spans="1:15" s="2" customFormat="1" ht="20.25" customHeight="1" thickBot="1" x14ac:dyDescent="0.25">
      <c r="A105" s="69" t="s">
        <v>28</v>
      </c>
      <c r="B105" s="286" t="s">
        <v>64</v>
      </c>
      <c r="C105" s="286"/>
      <c r="D105" s="286"/>
      <c r="E105" s="286"/>
      <c r="F105" s="286"/>
      <c r="G105" s="286"/>
      <c r="H105" s="286"/>
      <c r="I105" s="286"/>
      <c r="J105" s="286"/>
      <c r="K105" s="73">
        <f>$K$95</f>
        <v>3.35</v>
      </c>
      <c r="M105" s="10"/>
    </row>
    <row r="106" spans="1:15" s="2" customFormat="1" ht="20.25" customHeight="1" thickBot="1" x14ac:dyDescent="0.25">
      <c r="A106" s="251" t="s">
        <v>12</v>
      </c>
      <c r="B106" s="252"/>
      <c r="C106" s="252"/>
      <c r="D106" s="252"/>
      <c r="E106" s="252"/>
      <c r="F106" s="252"/>
      <c r="G106" s="252"/>
      <c r="H106" s="252"/>
      <c r="I106" s="252"/>
      <c r="J106" s="253"/>
      <c r="K106" s="91">
        <f>SUM(K105:K105)</f>
        <v>3.35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70" t="s">
        <v>48</v>
      </c>
      <c r="B108" s="271"/>
      <c r="C108" s="271"/>
      <c r="D108" s="271"/>
      <c r="E108" s="271"/>
      <c r="F108" s="271"/>
      <c r="G108" s="271"/>
      <c r="H108" s="271"/>
      <c r="I108" s="271"/>
      <c r="J108" s="271"/>
      <c r="K108" s="272"/>
      <c r="M108" s="10"/>
    </row>
    <row r="109" spans="1:15" s="2" customFormat="1" ht="20.25" customHeight="1" thickBo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M109" s="10"/>
    </row>
    <row r="110" spans="1:15" s="2" customFormat="1" ht="20.25" customHeight="1" thickBot="1" x14ac:dyDescent="0.25">
      <c r="A110" s="145">
        <v>5</v>
      </c>
      <c r="B110" s="281" t="s">
        <v>33</v>
      </c>
      <c r="C110" s="282"/>
      <c r="D110" s="282"/>
      <c r="E110" s="282"/>
      <c r="F110" s="283"/>
      <c r="G110" s="284" t="s">
        <v>102</v>
      </c>
      <c r="H110" s="285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04" t="s">
        <v>3</v>
      </c>
      <c r="B111" s="286" t="s">
        <v>136</v>
      </c>
      <c r="C111" s="286"/>
      <c r="D111" s="286"/>
      <c r="E111" s="286"/>
      <c r="F111" s="286"/>
      <c r="G111" s="287">
        <f>'UNIFORME GERAL'!G9</f>
        <v>3.33</v>
      </c>
      <c r="H111" s="287"/>
      <c r="I111" s="107"/>
      <c r="J111" s="205"/>
      <c r="K111" s="206">
        <f>G111</f>
        <v>3.33</v>
      </c>
      <c r="M111" s="277"/>
      <c r="N111" s="277"/>
      <c r="O111" s="277"/>
    </row>
    <row r="112" spans="1:15" s="2" customFormat="1" ht="20.25" customHeight="1" x14ac:dyDescent="0.2">
      <c r="A112" s="155" t="s">
        <v>5</v>
      </c>
      <c r="B112" s="278" t="s">
        <v>26</v>
      </c>
      <c r="C112" s="278"/>
      <c r="D112" s="278"/>
      <c r="E112" s="278"/>
      <c r="F112" s="278"/>
      <c r="G112" s="269">
        <v>0</v>
      </c>
      <c r="H112" s="269"/>
      <c r="I112" s="109"/>
      <c r="J112" s="175"/>
      <c r="K112" s="176">
        <f>G112-J112</f>
        <v>0</v>
      </c>
      <c r="M112" s="279"/>
      <c r="N112" s="279"/>
      <c r="O112" s="279"/>
    </row>
    <row r="113" spans="1:19" s="2" customFormat="1" ht="20.25" customHeight="1" x14ac:dyDescent="0.2">
      <c r="A113" s="155" t="s">
        <v>7</v>
      </c>
      <c r="B113" s="278" t="s">
        <v>27</v>
      </c>
      <c r="C113" s="278"/>
      <c r="D113" s="278"/>
      <c r="E113" s="278"/>
      <c r="F113" s="278"/>
      <c r="G113" s="269">
        <f>'EQUIPAMENTOS '!G5</f>
        <v>2.58</v>
      </c>
      <c r="H113" s="269"/>
      <c r="I113" s="109"/>
      <c r="J113" s="175"/>
      <c r="K113" s="176">
        <f>G113</f>
        <v>2.58</v>
      </c>
      <c r="M113" s="280"/>
      <c r="N113" s="280"/>
      <c r="O113" s="280"/>
    </row>
    <row r="114" spans="1:19" s="2" customFormat="1" ht="20.25" customHeight="1" thickBot="1" x14ac:dyDescent="0.25">
      <c r="A114" s="160" t="s">
        <v>22</v>
      </c>
      <c r="B114" s="268" t="s">
        <v>126</v>
      </c>
      <c r="C114" s="268"/>
      <c r="D114" s="268"/>
      <c r="E114" s="268"/>
      <c r="F114" s="268"/>
      <c r="G114" s="269" t="s">
        <v>206</v>
      </c>
      <c r="H114" s="269"/>
      <c r="I114" s="201"/>
      <c r="J114" s="202"/>
      <c r="K114" s="203" t="str">
        <f>G114</f>
        <v>-</v>
      </c>
      <c r="M114" s="10"/>
    </row>
    <row r="115" spans="1:19" s="2" customFormat="1" ht="20.25" customHeight="1" thickBot="1" x14ac:dyDescent="0.25">
      <c r="A115" s="251" t="s">
        <v>12</v>
      </c>
      <c r="B115" s="252"/>
      <c r="C115" s="252"/>
      <c r="D115" s="252"/>
      <c r="E115" s="252"/>
      <c r="F115" s="252"/>
      <c r="G115" s="252"/>
      <c r="H115" s="252"/>
      <c r="I115" s="252"/>
      <c r="J115" s="253"/>
      <c r="K115" s="91">
        <f>ROUND(SUM(K111:K114),2)</f>
        <v>5.91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70" t="s">
        <v>52</v>
      </c>
      <c r="B117" s="271"/>
      <c r="C117" s="271"/>
      <c r="D117" s="271"/>
      <c r="E117" s="271"/>
      <c r="F117" s="271"/>
      <c r="G117" s="271"/>
      <c r="H117" s="271"/>
      <c r="I117" s="271"/>
      <c r="J117" s="271"/>
      <c r="K117" s="272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141">
        <v>6</v>
      </c>
      <c r="B119" s="273" t="s">
        <v>127</v>
      </c>
      <c r="C119" s="273"/>
      <c r="D119" s="273"/>
      <c r="E119" s="273"/>
      <c r="F119" s="273"/>
      <c r="G119" s="273"/>
      <c r="H119" s="273"/>
      <c r="I119" s="273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274" t="s">
        <v>101</v>
      </c>
      <c r="B120" s="275"/>
      <c r="C120" s="275"/>
      <c r="D120" s="275"/>
      <c r="E120" s="275"/>
      <c r="F120" s="275"/>
      <c r="G120" s="275"/>
      <c r="H120" s="275"/>
      <c r="I120" s="275"/>
      <c r="J120" s="276"/>
      <c r="K120" s="153">
        <f>K138</f>
        <v>6703.2949999999992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257" t="s">
        <v>31</v>
      </c>
      <c r="C121" s="258"/>
      <c r="D121" s="258"/>
      <c r="E121" s="258"/>
      <c r="F121" s="258"/>
      <c r="G121" s="258"/>
      <c r="H121" s="258"/>
      <c r="I121" s="259"/>
      <c r="J121" s="156">
        <v>3.0000000000000001E-3</v>
      </c>
      <c r="K121" s="210">
        <f>K120*J121</f>
        <v>20.109884999999998</v>
      </c>
      <c r="L121" s="239">
        <f>'RESUMO COMPLETO'!L7-'RESUMO COMPLETO'!K7</f>
        <v>-1770804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260" t="s">
        <v>89</v>
      </c>
      <c r="C122" s="261"/>
      <c r="D122" s="261"/>
      <c r="E122" s="261"/>
      <c r="F122" s="261"/>
      <c r="G122" s="261"/>
      <c r="H122" s="261"/>
      <c r="I122" s="262"/>
      <c r="J122" s="157">
        <v>2.1588000000000002E-3</v>
      </c>
      <c r="K122" s="211">
        <f>ROUND((K120*J122),2)</f>
        <v>14.47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263" t="s">
        <v>120</v>
      </c>
      <c r="B123" s="264"/>
      <c r="C123" s="264"/>
      <c r="D123" s="264"/>
      <c r="E123" s="264"/>
      <c r="F123" s="264"/>
      <c r="G123" s="264" t="s">
        <v>121</v>
      </c>
      <c r="H123" s="264"/>
      <c r="I123" s="264"/>
      <c r="J123" s="265"/>
      <c r="K123" s="212">
        <f>SUM(K120:K122)</f>
        <v>6737.8748849999993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266" t="s">
        <v>122</v>
      </c>
      <c r="C124" s="267"/>
      <c r="D124" s="267"/>
      <c r="E124" s="267"/>
      <c r="F124" s="267"/>
      <c r="G124" s="267"/>
      <c r="H124" s="267"/>
      <c r="I124" s="158">
        <f>SUM(J125:J127)*100</f>
        <v>8.6499999999999986</v>
      </c>
      <c r="J124" s="159">
        <f>ROUND((100-I124)/100,2)</f>
        <v>0.91</v>
      </c>
      <c r="K124" s="213">
        <f>SUM(K123/J124)</f>
        <v>7404.258115384614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5"/>
      <c r="B125" s="245" t="s">
        <v>105</v>
      </c>
      <c r="C125" s="246"/>
      <c r="D125" s="246"/>
      <c r="E125" s="246"/>
      <c r="F125" s="246"/>
      <c r="G125" s="246"/>
      <c r="H125" s="246"/>
      <c r="I125" s="247"/>
      <c r="J125" s="154">
        <v>6.4999999999999997E-3</v>
      </c>
      <c r="K125" s="211">
        <f>ROUND((J125*K124),2)</f>
        <v>48.13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5"/>
      <c r="B126" s="245" t="s">
        <v>106</v>
      </c>
      <c r="C126" s="246"/>
      <c r="D126" s="246"/>
      <c r="E126" s="246"/>
      <c r="F126" s="246"/>
      <c r="G126" s="246"/>
      <c r="H126" s="246"/>
      <c r="I126" s="247"/>
      <c r="J126" s="154">
        <v>0.03</v>
      </c>
      <c r="K126" s="211">
        <f>ROUND((J126*K124),2)</f>
        <v>222.13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0"/>
      <c r="B127" s="248" t="s">
        <v>104</v>
      </c>
      <c r="C127" s="249"/>
      <c r="D127" s="249"/>
      <c r="E127" s="249"/>
      <c r="F127" s="249"/>
      <c r="G127" s="249"/>
      <c r="H127" s="249"/>
      <c r="I127" s="250"/>
      <c r="J127" s="157">
        <v>0.05</v>
      </c>
      <c r="K127" s="214">
        <f>ROUND((J127*K124),2)</f>
        <v>370.21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51" t="s">
        <v>12</v>
      </c>
      <c r="B128" s="252"/>
      <c r="C128" s="252"/>
      <c r="D128" s="252"/>
      <c r="E128" s="252"/>
      <c r="F128" s="252"/>
      <c r="G128" s="252"/>
      <c r="H128" s="252"/>
      <c r="I128" s="252"/>
      <c r="J128" s="253"/>
      <c r="K128" s="181">
        <f>ROUND(SUM(K125:K127,K121:K122),2)</f>
        <v>675.05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1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254" t="s">
        <v>90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6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2"/>
      <c r="B131" s="163"/>
      <c r="C131" s="163"/>
      <c r="D131" s="163"/>
      <c r="E131" s="163"/>
      <c r="F131" s="163"/>
      <c r="G131" s="163"/>
      <c r="H131" s="163"/>
      <c r="I131" s="163"/>
      <c r="J131" s="163"/>
      <c r="K131" s="164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5"/>
      <c r="B132" s="146" t="s">
        <v>59</v>
      </c>
      <c r="C132" s="147"/>
      <c r="D132" s="148"/>
      <c r="E132" s="148"/>
      <c r="F132" s="148"/>
      <c r="G132" s="148"/>
      <c r="H132" s="148"/>
      <c r="I132" s="148"/>
      <c r="J132" s="148"/>
      <c r="K132" s="149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2" t="s">
        <v>3</v>
      </c>
      <c r="B133" s="240" t="s">
        <v>54</v>
      </c>
      <c r="C133" s="241"/>
      <c r="D133" s="241"/>
      <c r="E133" s="241"/>
      <c r="F133" s="241"/>
      <c r="G133" s="241"/>
      <c r="H133" s="241"/>
      <c r="I133" s="241"/>
      <c r="J133" s="242"/>
      <c r="K133" s="143">
        <f>K32</f>
        <v>3637.9849999999997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4" t="s">
        <v>5</v>
      </c>
      <c r="B134" s="240" t="s">
        <v>55</v>
      </c>
      <c r="C134" s="241"/>
      <c r="D134" s="241"/>
      <c r="E134" s="241"/>
      <c r="F134" s="241"/>
      <c r="G134" s="241"/>
      <c r="H134" s="241"/>
      <c r="I134" s="241"/>
      <c r="J134" s="241"/>
      <c r="K134" s="6">
        <f>K71</f>
        <v>2879.35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4" t="s">
        <v>7</v>
      </c>
      <c r="B135" s="240" t="s">
        <v>49</v>
      </c>
      <c r="C135" s="241"/>
      <c r="D135" s="241"/>
      <c r="E135" s="241"/>
      <c r="F135" s="241"/>
      <c r="G135" s="241"/>
      <c r="H135" s="241"/>
      <c r="I135" s="241"/>
      <c r="J135" s="242"/>
      <c r="K135" s="138">
        <f>K82</f>
        <v>176.7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4" t="s">
        <v>22</v>
      </c>
      <c r="B136" s="240" t="s">
        <v>56</v>
      </c>
      <c r="C136" s="241"/>
      <c r="D136" s="241"/>
      <c r="E136" s="241"/>
      <c r="F136" s="241"/>
      <c r="G136" s="241"/>
      <c r="H136" s="241"/>
      <c r="I136" s="241"/>
      <c r="J136" s="242"/>
      <c r="K136" s="138">
        <f>K106</f>
        <v>3.35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4" t="s">
        <v>8</v>
      </c>
      <c r="B137" s="240" t="s">
        <v>48</v>
      </c>
      <c r="C137" s="241"/>
      <c r="D137" s="241"/>
      <c r="E137" s="241"/>
      <c r="F137" s="241"/>
      <c r="G137" s="241"/>
      <c r="H137" s="241"/>
      <c r="I137" s="241"/>
      <c r="J137" s="242"/>
      <c r="K137" s="138">
        <f>K115</f>
        <v>5.91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0"/>
      <c r="B138" s="243" t="s">
        <v>57</v>
      </c>
      <c r="C138" s="244"/>
      <c r="D138" s="244"/>
      <c r="E138" s="244"/>
      <c r="F138" s="244"/>
      <c r="G138" s="244"/>
      <c r="H138" s="244"/>
      <c r="I138" s="244"/>
      <c r="J138" s="151"/>
      <c r="K138" s="152">
        <f>SUM(K133:K137)</f>
        <v>6703.2949999999992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4" t="s">
        <v>9</v>
      </c>
      <c r="B139" s="240" t="s">
        <v>52</v>
      </c>
      <c r="C139" s="241"/>
      <c r="D139" s="241"/>
      <c r="E139" s="241"/>
      <c r="F139" s="241"/>
      <c r="G139" s="241"/>
      <c r="H139" s="241"/>
      <c r="I139" s="241"/>
      <c r="J139" s="242"/>
      <c r="K139" s="143">
        <f>$K$128</f>
        <v>675.05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244" t="s">
        <v>58</v>
      </c>
      <c r="C140" s="244"/>
      <c r="D140" s="244"/>
      <c r="E140" s="244"/>
      <c r="F140" s="244"/>
      <c r="G140" s="244"/>
      <c r="H140" s="244"/>
      <c r="I140" s="244"/>
      <c r="J140" s="207"/>
      <c r="K140" s="208">
        <f>ROUND(SUM(K139+K138),2)</f>
        <v>7378.35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A97:K97"/>
    <mergeCell ref="B99:I99"/>
    <mergeCell ref="B100:I100"/>
    <mergeCell ref="A102:K102"/>
    <mergeCell ref="B104:J104"/>
    <mergeCell ref="B105:J105"/>
    <mergeCell ref="B90:I90"/>
    <mergeCell ref="B91:I91"/>
    <mergeCell ref="B92:I92"/>
    <mergeCell ref="B93:I93"/>
    <mergeCell ref="B94:I94"/>
    <mergeCell ref="A95:J95"/>
    <mergeCell ref="B81:I81"/>
    <mergeCell ref="A82:I82"/>
    <mergeCell ref="A84:K84"/>
    <mergeCell ref="A86:K86"/>
    <mergeCell ref="B88:I88"/>
    <mergeCell ref="B89:I89"/>
    <mergeCell ref="B75:I75"/>
    <mergeCell ref="B76:I76"/>
    <mergeCell ref="B77:I77"/>
    <mergeCell ref="B78:I78"/>
    <mergeCell ref="B79:I79"/>
    <mergeCell ref="B80:I80"/>
    <mergeCell ref="B67:J67"/>
    <mergeCell ref="B68:J68"/>
    <mergeCell ref="B69:J69"/>
    <mergeCell ref="B70:J70"/>
    <mergeCell ref="A71:J71"/>
    <mergeCell ref="A73:K73"/>
    <mergeCell ref="B60:F60"/>
    <mergeCell ref="B61:F61"/>
    <mergeCell ref="B62:F62"/>
    <mergeCell ref="A63:J63"/>
    <mergeCell ref="A65:K65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0"/>
  </sheetPr>
  <dimension ref="A1:AD193"/>
  <sheetViews>
    <sheetView showGridLines="0" topLeftCell="A80" zoomScale="70" zoomScaleNormal="70" zoomScaleSheetLayoutView="75" workbookViewId="0">
      <selection activeCell="M85" sqref="M8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16.2851562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341" t="s">
        <v>116</v>
      </c>
      <c r="B1" s="342"/>
      <c r="C1" s="342"/>
      <c r="D1" s="342"/>
      <c r="E1" s="342"/>
      <c r="F1" s="342"/>
      <c r="G1" s="342"/>
      <c r="H1" s="342"/>
      <c r="I1" s="342"/>
      <c r="J1" s="342"/>
      <c r="K1" s="343"/>
      <c r="M1" s="111"/>
    </row>
    <row r="2" spans="1:13" ht="21" customHeight="1" thickBot="1" x14ac:dyDescent="0.25">
      <c r="A2" s="344" t="s">
        <v>0</v>
      </c>
      <c r="B2" s="344"/>
      <c r="C2" s="344"/>
      <c r="D2" s="345" t="s">
        <v>159</v>
      </c>
      <c r="E2" s="345"/>
      <c r="F2" s="345"/>
      <c r="G2" s="345"/>
      <c r="H2" s="345"/>
      <c r="I2" s="345"/>
      <c r="J2" s="345"/>
      <c r="K2" s="345"/>
    </row>
    <row r="3" spans="1:13" ht="20.25" customHeight="1" thickBot="1" x14ac:dyDescent="0.25">
      <c r="A3" s="332" t="s">
        <v>1</v>
      </c>
      <c r="B3" s="332"/>
      <c r="C3" s="332"/>
      <c r="D3" s="346" t="s">
        <v>117</v>
      </c>
      <c r="E3" s="346"/>
      <c r="F3" s="346"/>
      <c r="G3" s="346"/>
      <c r="H3" s="346"/>
      <c r="I3" s="346"/>
      <c r="J3" s="346"/>
      <c r="K3" s="347"/>
    </row>
    <row r="4" spans="1:13" ht="21" customHeight="1" thickBot="1" x14ac:dyDescent="0.35">
      <c r="A4" s="348" t="s">
        <v>2</v>
      </c>
      <c r="B4" s="349"/>
      <c r="C4" s="349"/>
      <c r="D4" s="349"/>
      <c r="E4" s="349"/>
      <c r="F4" s="349"/>
      <c r="G4" s="349"/>
      <c r="H4" s="349"/>
      <c r="I4" s="349"/>
      <c r="J4" s="349"/>
      <c r="K4" s="350"/>
    </row>
    <row r="5" spans="1:13" ht="21" customHeight="1" thickBot="1" x14ac:dyDescent="0.3">
      <c r="A5" s="337" t="s">
        <v>138</v>
      </c>
      <c r="B5" s="338"/>
      <c r="C5" s="338"/>
      <c r="D5" s="338"/>
      <c r="E5" s="338"/>
      <c r="F5" s="338"/>
      <c r="G5" s="338"/>
      <c r="H5" s="338"/>
      <c r="I5" s="338"/>
      <c r="J5" s="338"/>
      <c r="K5" s="339"/>
    </row>
    <row r="6" spans="1:13" ht="15.75" x14ac:dyDescent="0.25">
      <c r="A6" s="340" t="s">
        <v>36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</row>
    <row r="7" spans="1:13" ht="20.25" customHeight="1" x14ac:dyDescent="0.2">
      <c r="A7" s="51" t="s">
        <v>3</v>
      </c>
      <c r="B7" s="304" t="s">
        <v>4</v>
      </c>
      <c r="C7" s="304"/>
      <c r="D7" s="304"/>
      <c r="E7" s="304"/>
      <c r="F7" s="304"/>
      <c r="G7" s="304"/>
      <c r="H7" s="304"/>
      <c r="I7" s="304"/>
      <c r="J7" s="304"/>
      <c r="K7" s="56"/>
    </row>
    <row r="8" spans="1:13" ht="21.75" customHeight="1" x14ac:dyDescent="0.2">
      <c r="A8" s="51" t="s">
        <v>5</v>
      </c>
      <c r="B8" s="304" t="s">
        <v>6</v>
      </c>
      <c r="C8" s="304"/>
      <c r="D8" s="304"/>
      <c r="E8" s="304"/>
      <c r="F8" s="304"/>
      <c r="G8" s="304"/>
      <c r="H8" s="304"/>
      <c r="I8" s="304"/>
      <c r="J8" s="304"/>
      <c r="K8" s="57" t="s">
        <v>173</v>
      </c>
    </row>
    <row r="9" spans="1:13" ht="20.25" customHeight="1" x14ac:dyDescent="0.2">
      <c r="A9" s="51" t="s">
        <v>7</v>
      </c>
      <c r="B9" s="304" t="s">
        <v>35</v>
      </c>
      <c r="C9" s="304"/>
      <c r="D9" s="304"/>
      <c r="E9" s="304"/>
      <c r="F9" s="304"/>
      <c r="G9" s="304"/>
      <c r="H9" s="304"/>
      <c r="I9" s="304"/>
      <c r="J9" s="304"/>
      <c r="K9" s="58" t="s">
        <v>150</v>
      </c>
    </row>
    <row r="10" spans="1:13" ht="20.25" customHeight="1" x14ac:dyDescent="0.2">
      <c r="A10" s="51" t="s">
        <v>22</v>
      </c>
      <c r="B10" s="304" t="s">
        <v>11</v>
      </c>
      <c r="C10" s="304"/>
      <c r="D10" s="304"/>
      <c r="E10" s="304"/>
      <c r="F10" s="304"/>
      <c r="G10" s="304"/>
      <c r="H10" s="304"/>
      <c r="I10" s="304"/>
      <c r="J10" s="304"/>
      <c r="K10" s="59">
        <v>60</v>
      </c>
    </row>
    <row r="11" spans="1:13" ht="15" customHeight="1" x14ac:dyDescent="0.2">
      <c r="A11" s="351"/>
      <c r="B11" s="352"/>
      <c r="C11" s="352"/>
      <c r="D11" s="352"/>
      <c r="E11" s="352"/>
      <c r="F11" s="352"/>
      <c r="G11" s="352"/>
      <c r="H11" s="352"/>
      <c r="I11" s="352"/>
      <c r="J11" s="352"/>
      <c r="K11" s="352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3" t="s">
        <v>37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5"/>
    </row>
    <row r="14" spans="1:13" ht="35.25" customHeight="1" thickBot="1" x14ac:dyDescent="0.25">
      <c r="A14" s="60">
        <v>1</v>
      </c>
      <c r="B14" s="333" t="s">
        <v>78</v>
      </c>
      <c r="C14" s="334"/>
      <c r="D14" s="334"/>
      <c r="E14" s="334"/>
      <c r="F14" s="353"/>
      <c r="G14" s="354" t="s">
        <v>79</v>
      </c>
      <c r="H14" s="334"/>
      <c r="I14" s="334"/>
      <c r="J14" s="355" t="s">
        <v>96</v>
      </c>
      <c r="K14" s="356"/>
    </row>
    <row r="15" spans="1:13" ht="21" customHeight="1" x14ac:dyDescent="0.2">
      <c r="A15" s="49" t="s">
        <v>3</v>
      </c>
      <c r="B15" s="336" t="s">
        <v>152</v>
      </c>
      <c r="C15" s="336"/>
      <c r="D15" s="336"/>
      <c r="E15" s="336"/>
      <c r="F15" s="336"/>
      <c r="G15" s="336" t="s">
        <v>135</v>
      </c>
      <c r="H15" s="336"/>
      <c r="I15" s="336"/>
      <c r="J15" s="336" t="s">
        <v>168</v>
      </c>
      <c r="K15" s="336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333" t="s">
        <v>38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5"/>
    </row>
    <row r="19" spans="1:12" ht="19.5" customHeight="1" x14ac:dyDescent="0.2">
      <c r="A19" s="69">
        <v>1</v>
      </c>
      <c r="B19" s="286" t="s">
        <v>80</v>
      </c>
      <c r="C19" s="286"/>
      <c r="D19" s="286"/>
      <c r="E19" s="286"/>
      <c r="F19" s="286"/>
      <c r="G19" s="286"/>
      <c r="H19" s="286"/>
      <c r="I19" s="286"/>
      <c r="J19" s="286"/>
      <c r="K19" s="119" t="s">
        <v>175</v>
      </c>
    </row>
    <row r="20" spans="1:12" ht="15" customHeight="1" x14ac:dyDescent="0.2">
      <c r="A20" s="51">
        <v>2</v>
      </c>
      <c r="B20" s="303" t="s">
        <v>39</v>
      </c>
      <c r="C20" s="303"/>
      <c r="D20" s="303"/>
      <c r="E20" s="303"/>
      <c r="F20" s="303"/>
      <c r="G20" s="303"/>
      <c r="H20" s="303"/>
      <c r="I20" s="303"/>
      <c r="J20" s="303"/>
      <c r="K20" s="52" t="s">
        <v>148</v>
      </c>
    </row>
    <row r="21" spans="1:12" ht="15" customHeight="1" x14ac:dyDescent="0.2">
      <c r="A21" s="51">
        <v>3</v>
      </c>
      <c r="B21" s="245" t="s">
        <v>81</v>
      </c>
      <c r="C21" s="246"/>
      <c r="D21" s="246"/>
      <c r="E21" s="246"/>
      <c r="F21" s="246"/>
      <c r="G21" s="246"/>
      <c r="H21" s="246"/>
      <c r="I21" s="246"/>
      <c r="J21" s="247"/>
      <c r="K21" s="53">
        <v>2798.45</v>
      </c>
    </row>
    <row r="22" spans="1:12" ht="15" customHeight="1" x14ac:dyDescent="0.2">
      <c r="A22" s="51">
        <v>4</v>
      </c>
      <c r="B22" s="304" t="s">
        <v>13</v>
      </c>
      <c r="C22" s="304"/>
      <c r="D22" s="304"/>
      <c r="E22" s="304"/>
      <c r="F22" s="304"/>
      <c r="G22" s="304"/>
      <c r="H22" s="304"/>
      <c r="I22" s="304"/>
      <c r="J22" s="303"/>
      <c r="K22" s="54" t="s">
        <v>176</v>
      </c>
    </row>
    <row r="23" spans="1:12" ht="20.25" customHeight="1" x14ac:dyDescent="0.2">
      <c r="A23" s="51">
        <v>5</v>
      </c>
      <c r="B23" s="304" t="s">
        <v>14</v>
      </c>
      <c r="C23" s="304"/>
      <c r="D23" s="304"/>
      <c r="E23" s="304"/>
      <c r="F23" s="304"/>
      <c r="G23" s="304"/>
      <c r="H23" s="304"/>
      <c r="I23" s="304"/>
      <c r="J23" s="30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70" t="s">
        <v>139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2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332" t="s">
        <v>53</v>
      </c>
      <c r="C27" s="332"/>
      <c r="D27" s="332"/>
      <c r="E27" s="332"/>
      <c r="F27" s="332"/>
      <c r="G27" s="332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309" t="s">
        <v>40</v>
      </c>
      <c r="C28" s="309"/>
      <c r="D28" s="309"/>
      <c r="E28" s="309"/>
      <c r="F28" s="309"/>
      <c r="G28" s="309"/>
      <c r="H28" s="70">
        <v>1</v>
      </c>
      <c r="I28" s="71"/>
      <c r="J28" s="72">
        <v>1</v>
      </c>
      <c r="K28" s="73">
        <f>K21</f>
        <v>2798.45</v>
      </c>
    </row>
    <row r="29" spans="1:12" ht="15.75" x14ac:dyDescent="0.2">
      <c r="A29" s="51" t="s">
        <v>5</v>
      </c>
      <c r="B29" s="304" t="s">
        <v>41</v>
      </c>
      <c r="C29" s="304"/>
      <c r="D29" s="304"/>
      <c r="E29" s="304"/>
      <c r="F29" s="304"/>
      <c r="G29" s="304"/>
      <c r="H29" s="63">
        <v>1</v>
      </c>
      <c r="I29" s="66">
        <f>K21</f>
        <v>2798.45</v>
      </c>
      <c r="J29" s="64">
        <v>0.3</v>
      </c>
      <c r="K29" s="65">
        <f>+I29*H29*J29</f>
        <v>839.53499999999997</v>
      </c>
    </row>
    <row r="30" spans="1:12" ht="20.25" customHeight="1" x14ac:dyDescent="0.2">
      <c r="A30" s="51" t="s">
        <v>7</v>
      </c>
      <c r="B30" s="304" t="s">
        <v>42</v>
      </c>
      <c r="C30" s="304"/>
      <c r="D30" s="304"/>
      <c r="E30" s="304"/>
      <c r="F30" s="304"/>
      <c r="G30" s="304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9</v>
      </c>
      <c r="B31" s="305" t="s">
        <v>68</v>
      </c>
      <c r="C31" s="305"/>
      <c r="D31" s="305"/>
      <c r="E31" s="305"/>
      <c r="F31" s="305"/>
      <c r="G31" s="305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326" t="s">
        <v>29</v>
      </c>
      <c r="B32" s="327"/>
      <c r="C32" s="327"/>
      <c r="D32" s="327"/>
      <c r="E32" s="327"/>
      <c r="F32" s="327"/>
      <c r="G32" s="327"/>
      <c r="H32" s="327"/>
      <c r="I32" s="327"/>
      <c r="J32" s="328"/>
      <c r="K32" s="83">
        <f>SUM(K28:K31)</f>
        <v>3637.9849999999997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70" t="s">
        <v>50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2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329" t="s">
        <v>82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1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91" t="s">
        <v>60</v>
      </c>
      <c r="C38" s="292"/>
      <c r="D38" s="292"/>
      <c r="E38" s="292"/>
      <c r="F38" s="292"/>
      <c r="G38" s="292"/>
      <c r="H38" s="292"/>
      <c r="I38" s="293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309" t="s">
        <v>97</v>
      </c>
      <c r="C39" s="309"/>
      <c r="D39" s="309"/>
      <c r="E39" s="309"/>
      <c r="F39" s="309"/>
      <c r="G39" s="309"/>
      <c r="H39" s="309"/>
      <c r="I39" s="286"/>
      <c r="J39" s="87">
        <v>8.3299999999999999E-2</v>
      </c>
      <c r="K39" s="88">
        <f>ROUND(K$32*J39,2)</f>
        <v>303.04000000000002</v>
      </c>
    </row>
    <row r="40" spans="1:30" ht="20.25" customHeight="1" thickBot="1" x14ac:dyDescent="0.25">
      <c r="A40" s="78" t="s">
        <v>5</v>
      </c>
      <c r="B40" s="305" t="s">
        <v>110</v>
      </c>
      <c r="C40" s="305"/>
      <c r="D40" s="305"/>
      <c r="E40" s="305"/>
      <c r="F40" s="305"/>
      <c r="G40" s="305"/>
      <c r="H40" s="305"/>
      <c r="I40" s="305"/>
      <c r="J40" s="89">
        <v>0.121</v>
      </c>
      <c r="K40" s="90">
        <f>ROUND(K$32*J40,2)</f>
        <v>440.2</v>
      </c>
    </row>
    <row r="41" spans="1:30" ht="20.25" customHeight="1" thickBot="1" x14ac:dyDescent="0.25">
      <c r="A41" s="251" t="s">
        <v>63</v>
      </c>
      <c r="B41" s="252"/>
      <c r="C41" s="252"/>
      <c r="D41" s="252"/>
      <c r="E41" s="252"/>
      <c r="F41" s="252"/>
      <c r="G41" s="252"/>
      <c r="H41" s="252"/>
      <c r="I41" s="252"/>
      <c r="J41" s="253"/>
      <c r="K41" s="91">
        <f>SUM(K39:K40)</f>
        <v>743.24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321" t="s">
        <v>83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93" t="s">
        <v>140</v>
      </c>
      <c r="C45" s="293"/>
      <c r="D45" s="293"/>
      <c r="E45" s="293"/>
      <c r="F45" s="293"/>
      <c r="G45" s="293"/>
      <c r="H45" s="293"/>
      <c r="I45" s="293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86" t="s">
        <v>23</v>
      </c>
      <c r="C46" s="286"/>
      <c r="D46" s="286"/>
      <c r="E46" s="286"/>
      <c r="F46" s="286"/>
      <c r="G46" s="286"/>
      <c r="H46" s="286"/>
      <c r="I46" s="286"/>
      <c r="J46" s="97">
        <v>0.2</v>
      </c>
      <c r="K46" s="88">
        <f>ROUND(($K$32+$K$41)*J46,2)</f>
        <v>876.25</v>
      </c>
    </row>
    <row r="47" spans="1:30" ht="15.75" x14ac:dyDescent="0.2">
      <c r="A47" s="51" t="s">
        <v>5</v>
      </c>
      <c r="B47" s="303" t="s">
        <v>91</v>
      </c>
      <c r="C47" s="303"/>
      <c r="D47" s="303"/>
      <c r="E47" s="303"/>
      <c r="F47" s="303"/>
      <c r="G47" s="303"/>
      <c r="H47" s="303"/>
      <c r="I47" s="303"/>
      <c r="J47" s="96">
        <v>2.5000000000000001E-2</v>
      </c>
      <c r="K47" s="86">
        <f t="shared" ref="K47:K53" si="0">ROUND(($K$32+$K$41)*J47,2)</f>
        <v>109.53</v>
      </c>
    </row>
    <row r="48" spans="1:30" ht="15.75" x14ac:dyDescent="0.2">
      <c r="A48" s="225" t="s">
        <v>7</v>
      </c>
      <c r="B48" s="325" t="s">
        <v>191</v>
      </c>
      <c r="C48" s="325"/>
      <c r="D48" s="325"/>
      <c r="E48" s="325"/>
      <c r="F48" s="325"/>
      <c r="G48" s="325"/>
      <c r="H48" s="325"/>
      <c r="I48" s="325"/>
      <c r="J48" s="215">
        <f>1%*0.9191</f>
        <v>9.1910000000000013E-3</v>
      </c>
      <c r="K48" s="86">
        <f t="shared" si="0"/>
        <v>40.270000000000003</v>
      </c>
      <c r="O48" s="11"/>
    </row>
    <row r="49" spans="1:15" ht="15.75" x14ac:dyDescent="0.2">
      <c r="A49" s="51" t="s">
        <v>22</v>
      </c>
      <c r="B49" s="303" t="s">
        <v>92</v>
      </c>
      <c r="C49" s="303"/>
      <c r="D49" s="303"/>
      <c r="E49" s="303"/>
      <c r="F49" s="303"/>
      <c r="G49" s="303"/>
      <c r="H49" s="303"/>
      <c r="I49" s="303"/>
      <c r="J49" s="96">
        <v>1.4999999999999999E-2</v>
      </c>
      <c r="K49" s="86">
        <f t="shared" si="0"/>
        <v>65.72</v>
      </c>
    </row>
    <row r="50" spans="1:15" ht="15.75" x14ac:dyDescent="0.2">
      <c r="A50" s="51" t="s">
        <v>8</v>
      </c>
      <c r="B50" s="303" t="s">
        <v>93</v>
      </c>
      <c r="C50" s="303"/>
      <c r="D50" s="303"/>
      <c r="E50" s="303"/>
      <c r="F50" s="303"/>
      <c r="G50" s="303"/>
      <c r="H50" s="303"/>
      <c r="I50" s="303"/>
      <c r="J50" s="96">
        <v>0.01</v>
      </c>
      <c r="K50" s="86">
        <f t="shared" si="0"/>
        <v>43.81</v>
      </c>
    </row>
    <row r="51" spans="1:15" ht="15.75" x14ac:dyDescent="0.2">
      <c r="A51" s="51" t="s">
        <v>9</v>
      </c>
      <c r="B51" s="303" t="s">
        <v>94</v>
      </c>
      <c r="C51" s="303"/>
      <c r="D51" s="303"/>
      <c r="E51" s="303"/>
      <c r="F51" s="303"/>
      <c r="G51" s="303"/>
      <c r="H51" s="303"/>
      <c r="I51" s="303"/>
      <c r="J51" s="96">
        <v>6.0000000000000001E-3</v>
      </c>
      <c r="K51" s="86">
        <f t="shared" si="0"/>
        <v>26.29</v>
      </c>
      <c r="O51" s="11"/>
    </row>
    <row r="52" spans="1:15" ht="15.75" x14ac:dyDescent="0.2">
      <c r="A52" s="51" t="s">
        <v>10</v>
      </c>
      <c r="B52" s="303" t="s">
        <v>95</v>
      </c>
      <c r="C52" s="303"/>
      <c r="D52" s="303"/>
      <c r="E52" s="303"/>
      <c r="F52" s="303"/>
      <c r="G52" s="303"/>
      <c r="H52" s="303"/>
      <c r="I52" s="303"/>
      <c r="J52" s="96">
        <v>2E-3</v>
      </c>
      <c r="K52" s="86">
        <f t="shared" si="0"/>
        <v>8.76</v>
      </c>
    </row>
    <row r="53" spans="1:15" ht="16.5" thickBot="1" x14ac:dyDescent="0.25">
      <c r="A53" s="78" t="s">
        <v>25</v>
      </c>
      <c r="B53" s="310" t="s">
        <v>61</v>
      </c>
      <c r="C53" s="310"/>
      <c r="D53" s="310"/>
      <c r="E53" s="310"/>
      <c r="F53" s="310"/>
      <c r="G53" s="310"/>
      <c r="H53" s="310"/>
      <c r="I53" s="310"/>
      <c r="J53" s="98">
        <v>0.08</v>
      </c>
      <c r="K53" s="90">
        <f t="shared" si="0"/>
        <v>350.5</v>
      </c>
    </row>
    <row r="54" spans="1:15" ht="21.75" customHeight="1" thickBot="1" x14ac:dyDescent="0.25">
      <c r="A54" s="319" t="s">
        <v>62</v>
      </c>
      <c r="B54" s="320"/>
      <c r="C54" s="320"/>
      <c r="D54" s="320"/>
      <c r="E54" s="320"/>
      <c r="F54" s="320"/>
      <c r="G54" s="320"/>
      <c r="H54" s="320"/>
      <c r="I54" s="320"/>
      <c r="J54" s="99">
        <f>SUM(J46:J53)</f>
        <v>0.34719100000000003</v>
      </c>
      <c r="K54" s="100">
        <f>SUM(K46:K53)</f>
        <v>1521.1299999999999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321" t="s">
        <v>98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91" t="s">
        <v>51</v>
      </c>
      <c r="C58" s="292"/>
      <c r="D58" s="292"/>
      <c r="E58" s="292"/>
      <c r="F58" s="29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324" t="s">
        <v>153</v>
      </c>
      <c r="C59" s="324"/>
      <c r="D59" s="324"/>
      <c r="E59" s="324"/>
      <c r="F59" s="324"/>
      <c r="G59" s="106">
        <v>4</v>
      </c>
      <c r="H59" s="107">
        <v>44</v>
      </c>
      <c r="I59" s="107">
        <v>1</v>
      </c>
      <c r="J59" s="97">
        <v>0.06</v>
      </c>
      <c r="K59" s="73">
        <v>0</v>
      </c>
      <c r="M59" s="113"/>
    </row>
    <row r="60" spans="1:15" ht="20.25" customHeight="1" x14ac:dyDescent="0.25">
      <c r="A60" s="51" t="s">
        <v>5</v>
      </c>
      <c r="B60" s="312" t="s">
        <v>154</v>
      </c>
      <c r="C60" s="312"/>
      <c r="D60" s="312"/>
      <c r="E60" s="312"/>
      <c r="F60" s="278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5">
      <c r="A61" s="51" t="s">
        <v>7</v>
      </c>
      <c r="B61" s="313" t="s">
        <v>217</v>
      </c>
      <c r="C61" s="313"/>
      <c r="D61" s="313"/>
      <c r="E61" s="313"/>
      <c r="F61" s="313"/>
      <c r="G61" s="177">
        <v>21.88</v>
      </c>
      <c r="H61" s="178">
        <v>1</v>
      </c>
      <c r="I61" s="178">
        <v>1</v>
      </c>
      <c r="J61" s="179">
        <v>0</v>
      </c>
      <c r="K61" s="180">
        <f t="shared" ref="K61:K62" si="1">ROUND((G61*H61*I61)-(G61*H61*I61*J61),2)</f>
        <v>21.88</v>
      </c>
      <c r="M61" s="113"/>
    </row>
    <row r="62" spans="1:15" ht="20.25" customHeight="1" thickBot="1" x14ac:dyDescent="0.25">
      <c r="A62" s="217" t="s">
        <v>22</v>
      </c>
      <c r="B62" s="314" t="s">
        <v>207</v>
      </c>
      <c r="C62" s="315"/>
      <c r="D62" s="315"/>
      <c r="E62" s="315"/>
      <c r="F62" s="316"/>
      <c r="G62" s="218">
        <v>1.1200000000000001</v>
      </c>
      <c r="H62" s="219">
        <v>1</v>
      </c>
      <c r="I62" s="219">
        <v>1</v>
      </c>
      <c r="J62" s="220">
        <v>0</v>
      </c>
      <c r="K62" s="221">
        <f t="shared" si="1"/>
        <v>1.1200000000000001</v>
      </c>
      <c r="M62" s="114"/>
    </row>
    <row r="63" spans="1:15" ht="20.25" customHeight="1" thickBot="1" x14ac:dyDescent="0.3">
      <c r="A63" s="317" t="s">
        <v>62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00">
        <f>ROUND(SUM(K59:K62),2)</f>
        <v>614.98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  <c r="M64" s="115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91" t="s">
        <v>46</v>
      </c>
      <c r="C67" s="292"/>
      <c r="D67" s="292"/>
      <c r="E67" s="292"/>
      <c r="F67" s="292"/>
      <c r="G67" s="292"/>
      <c r="H67" s="292"/>
      <c r="I67" s="292"/>
      <c r="J67" s="293"/>
      <c r="K67" s="105" t="s">
        <v>19</v>
      </c>
    </row>
    <row r="68" spans="1:14" ht="20.25" customHeight="1" x14ac:dyDescent="0.2">
      <c r="A68" s="69" t="s">
        <v>47</v>
      </c>
      <c r="B68" s="286" t="str">
        <f>B38</f>
        <v>13º (DÉCIMO TERCEIRO) SALÁRIO, FÉRIAS  E ADICIONAL DE FÉRIAS</v>
      </c>
      <c r="C68" s="286"/>
      <c r="D68" s="286"/>
      <c r="E68" s="286"/>
      <c r="F68" s="286"/>
      <c r="G68" s="286"/>
      <c r="H68" s="286"/>
      <c r="I68" s="286"/>
      <c r="J68" s="286"/>
      <c r="K68" s="73">
        <f>$K$41</f>
        <v>743.24</v>
      </c>
    </row>
    <row r="69" spans="1:14" ht="20.25" customHeight="1" x14ac:dyDescent="0.2">
      <c r="A69" s="51" t="s">
        <v>43</v>
      </c>
      <c r="B69" s="303" t="s">
        <v>85</v>
      </c>
      <c r="C69" s="303"/>
      <c r="D69" s="303"/>
      <c r="E69" s="303"/>
      <c r="F69" s="303"/>
      <c r="G69" s="303"/>
      <c r="H69" s="303"/>
      <c r="I69" s="303"/>
      <c r="J69" s="303"/>
      <c r="K69" s="65">
        <f>$K$54</f>
        <v>1521.1299999999999</v>
      </c>
    </row>
    <row r="70" spans="1:14" ht="20.25" customHeight="1" thickBot="1" x14ac:dyDescent="0.25">
      <c r="A70" s="78" t="s">
        <v>45</v>
      </c>
      <c r="B70" s="310" t="s">
        <v>51</v>
      </c>
      <c r="C70" s="310"/>
      <c r="D70" s="310"/>
      <c r="E70" s="310"/>
      <c r="F70" s="310"/>
      <c r="G70" s="310"/>
      <c r="H70" s="310"/>
      <c r="I70" s="310"/>
      <c r="J70" s="310"/>
      <c r="K70" s="82">
        <f>$K$63</f>
        <v>614.98</v>
      </c>
    </row>
    <row r="71" spans="1:14" ht="20.25" customHeight="1" thickBot="1" x14ac:dyDescent="0.25">
      <c r="A71" s="251" t="s">
        <v>12</v>
      </c>
      <c r="B71" s="252"/>
      <c r="C71" s="252"/>
      <c r="D71" s="252"/>
      <c r="E71" s="252"/>
      <c r="F71" s="252"/>
      <c r="G71" s="252"/>
      <c r="H71" s="252"/>
      <c r="I71" s="252"/>
      <c r="J71" s="311"/>
      <c r="K71" s="120">
        <f>SUM(K68:K70)</f>
        <v>2879.35</v>
      </c>
    </row>
    <row r="72" spans="1:14" ht="20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32.25" customHeight="1" thickBot="1" x14ac:dyDescent="0.25">
      <c r="A73" s="270" t="s">
        <v>49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2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91" t="s">
        <v>70</v>
      </c>
      <c r="C75" s="292"/>
      <c r="D75" s="292"/>
      <c r="E75" s="292"/>
      <c r="F75" s="292"/>
      <c r="G75" s="292"/>
      <c r="H75" s="292"/>
      <c r="I75" s="293"/>
      <c r="J75" s="94" t="s">
        <v>18</v>
      </c>
      <c r="K75" s="105" t="s">
        <v>24</v>
      </c>
    </row>
    <row r="76" spans="1:14" ht="20.25" customHeight="1" x14ac:dyDescent="0.2">
      <c r="A76" s="69" t="s">
        <v>3</v>
      </c>
      <c r="B76" s="286" t="s">
        <v>30</v>
      </c>
      <c r="C76" s="286"/>
      <c r="D76" s="286"/>
      <c r="E76" s="286"/>
      <c r="F76" s="286"/>
      <c r="G76" s="286"/>
      <c r="H76" s="286"/>
      <c r="I76" s="286"/>
      <c r="J76" s="226">
        <v>1E-4</v>
      </c>
      <c r="K76" s="234">
        <f>((K32+K41+K53+K70)*J76)</f>
        <v>0.53467050000000005</v>
      </c>
      <c r="L76" t="s">
        <v>219</v>
      </c>
      <c r="N76" s="12"/>
    </row>
    <row r="77" spans="1:14" ht="20.25" customHeight="1" x14ac:dyDescent="0.2">
      <c r="A77" s="155" t="s">
        <v>5</v>
      </c>
      <c r="B77" s="303" t="s">
        <v>69</v>
      </c>
      <c r="C77" s="303"/>
      <c r="D77" s="303"/>
      <c r="E77" s="303"/>
      <c r="F77" s="303"/>
      <c r="G77" s="303"/>
      <c r="H77" s="303"/>
      <c r="I77" s="303"/>
      <c r="J77" s="227">
        <f>J53</f>
        <v>0.08</v>
      </c>
      <c r="K77" s="235">
        <f>K76*J77</f>
        <v>4.2773640000000002E-2</v>
      </c>
    </row>
    <row r="78" spans="1:14" ht="20.25" customHeight="1" x14ac:dyDescent="0.2">
      <c r="A78" s="51" t="s">
        <v>7</v>
      </c>
      <c r="B78" s="245" t="s">
        <v>119</v>
      </c>
      <c r="C78" s="246"/>
      <c r="D78" s="246"/>
      <c r="E78" s="246"/>
      <c r="F78" s="246"/>
      <c r="G78" s="246"/>
      <c r="H78" s="246"/>
      <c r="I78" s="247"/>
      <c r="J78" s="228">
        <v>0.02</v>
      </c>
      <c r="K78" s="236">
        <f>(K41+K32)*J78</f>
        <v>87.624499999999998</v>
      </c>
    </row>
    <row r="79" spans="1:14" ht="20.25" customHeight="1" x14ac:dyDescent="0.2">
      <c r="A79" s="51" t="s">
        <v>22</v>
      </c>
      <c r="B79" s="303" t="s">
        <v>71</v>
      </c>
      <c r="C79" s="303"/>
      <c r="D79" s="303"/>
      <c r="E79" s="303"/>
      <c r="F79" s="303"/>
      <c r="G79" s="303"/>
      <c r="H79" s="303"/>
      <c r="I79" s="303"/>
      <c r="J79" s="228">
        <v>1E-4</v>
      </c>
      <c r="K79" s="236">
        <f>((K32+K71)*J79)</f>
        <v>0.65173349999999997</v>
      </c>
      <c r="L79" t="s">
        <v>220</v>
      </c>
    </row>
    <row r="80" spans="1:14" ht="19.5" customHeight="1" x14ac:dyDescent="0.2">
      <c r="A80" s="51" t="s">
        <v>8</v>
      </c>
      <c r="B80" s="303" t="s">
        <v>86</v>
      </c>
      <c r="C80" s="303"/>
      <c r="D80" s="303"/>
      <c r="E80" s="303"/>
      <c r="F80" s="303"/>
      <c r="G80" s="303"/>
      <c r="H80" s="303"/>
      <c r="I80" s="303"/>
      <c r="J80" s="228">
        <f>J54</f>
        <v>0.34719100000000003</v>
      </c>
      <c r="K80" s="236">
        <f>J80*K79</f>
        <v>0.2262760055985</v>
      </c>
    </row>
    <row r="81" spans="1:15" ht="20.25" customHeight="1" thickBot="1" x14ac:dyDescent="0.25">
      <c r="A81" s="78" t="s">
        <v>9</v>
      </c>
      <c r="B81" s="248" t="s">
        <v>134</v>
      </c>
      <c r="C81" s="249"/>
      <c r="D81" s="249"/>
      <c r="E81" s="249"/>
      <c r="F81" s="249"/>
      <c r="G81" s="249"/>
      <c r="H81" s="249"/>
      <c r="I81" s="250"/>
      <c r="J81" s="229">
        <v>0.02</v>
      </c>
      <c r="K81" s="237">
        <f>ROUND((K32+K41)*J81,2)</f>
        <v>87.62</v>
      </c>
    </row>
    <row r="82" spans="1:15" ht="20.25" customHeight="1" thickBot="1" x14ac:dyDescent="0.25">
      <c r="A82" s="251" t="s">
        <v>62</v>
      </c>
      <c r="B82" s="252"/>
      <c r="C82" s="252"/>
      <c r="D82" s="252"/>
      <c r="E82" s="252"/>
      <c r="F82" s="252"/>
      <c r="G82" s="252"/>
      <c r="H82" s="252"/>
      <c r="I82" s="253"/>
      <c r="J82" s="123">
        <f>SUM(J76:J81)</f>
        <v>0.46739100000000006</v>
      </c>
      <c r="K82" s="124">
        <f>ROUND(SUM(K76:K81),2)</f>
        <v>176.7</v>
      </c>
    </row>
    <row r="83" spans="1:15" ht="20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1"/>
      <c r="K83" s="132"/>
    </row>
    <row r="84" spans="1:15" ht="32.25" customHeight="1" thickBot="1" x14ac:dyDescent="0.25">
      <c r="A84" s="254" t="s">
        <v>87</v>
      </c>
      <c r="B84" s="255"/>
      <c r="C84" s="255"/>
      <c r="D84" s="255"/>
      <c r="E84" s="255"/>
      <c r="F84" s="255"/>
      <c r="G84" s="255"/>
      <c r="H84" s="255"/>
      <c r="I84" s="255"/>
      <c r="J84" s="255"/>
      <c r="K84" s="256"/>
      <c r="O84" s="11"/>
    </row>
    <row r="85" spans="1:15" ht="20.25" customHeight="1" thickBot="1" x14ac:dyDescent="0.2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M87" s="10"/>
      <c r="O87" s="11"/>
    </row>
    <row r="88" spans="1:15" s="2" customFormat="1" ht="20.25" customHeight="1" thickBot="1" x14ac:dyDescent="0.25">
      <c r="A88" s="92" t="s">
        <v>28</v>
      </c>
      <c r="B88" s="292" t="s">
        <v>64</v>
      </c>
      <c r="C88" s="292"/>
      <c r="D88" s="292"/>
      <c r="E88" s="292"/>
      <c r="F88" s="292"/>
      <c r="G88" s="292"/>
      <c r="H88" s="292"/>
      <c r="I88" s="292"/>
      <c r="J88" s="94" t="s">
        <v>18</v>
      </c>
      <c r="K88" s="105" t="s">
        <v>24</v>
      </c>
      <c r="M88" s="10"/>
    </row>
    <row r="89" spans="1:15" s="2" customFormat="1" ht="20.25" customHeight="1" x14ac:dyDescent="0.2">
      <c r="A89" s="69" t="s">
        <v>3</v>
      </c>
      <c r="B89" s="309" t="s">
        <v>65</v>
      </c>
      <c r="C89" s="309"/>
      <c r="D89" s="309"/>
      <c r="E89" s="309"/>
      <c r="F89" s="309"/>
      <c r="G89" s="309"/>
      <c r="H89" s="309"/>
      <c r="I89" s="286"/>
      <c r="J89" s="122">
        <v>1E-4</v>
      </c>
      <c r="K89" s="88">
        <f>ROUND(($K$32+$K$71+$K$82)*J89,2)</f>
        <v>0.67</v>
      </c>
      <c r="L89" t="s">
        <v>221</v>
      </c>
      <c r="M89" s="10"/>
      <c r="O89" s="11"/>
    </row>
    <row r="90" spans="1:15" s="2" customFormat="1" ht="20.25" customHeight="1" x14ac:dyDescent="0.2">
      <c r="A90" s="51" t="s">
        <v>5</v>
      </c>
      <c r="B90" s="304" t="s">
        <v>144</v>
      </c>
      <c r="C90" s="304"/>
      <c r="D90" s="304"/>
      <c r="E90" s="304"/>
      <c r="F90" s="304"/>
      <c r="G90" s="304"/>
      <c r="H90" s="304"/>
      <c r="I90" s="304"/>
      <c r="J90" s="121">
        <v>1E-4</v>
      </c>
      <c r="K90" s="86">
        <f>ROUND(($K$32+$K$71+$K$82)*J90,2)</f>
        <v>0.67</v>
      </c>
      <c r="L90" t="s">
        <v>221</v>
      </c>
      <c r="M90" s="10"/>
    </row>
    <row r="91" spans="1:15" s="2" customFormat="1" ht="20.25" customHeight="1" x14ac:dyDescent="0.2">
      <c r="A91" s="51" t="s">
        <v>7</v>
      </c>
      <c r="B91" s="304" t="s">
        <v>66</v>
      </c>
      <c r="C91" s="304"/>
      <c r="D91" s="304"/>
      <c r="E91" s="304"/>
      <c r="F91" s="304"/>
      <c r="G91" s="304"/>
      <c r="H91" s="304"/>
      <c r="I91" s="304"/>
      <c r="J91" s="121">
        <v>1E-4</v>
      </c>
      <c r="K91" s="86">
        <f>ROUND(($K$32+$K$71+$K$82)*J91,2)</f>
        <v>0.67</v>
      </c>
      <c r="L91" t="s">
        <v>221</v>
      </c>
      <c r="M91" s="10"/>
    </row>
    <row r="92" spans="1:15" s="2" customFormat="1" ht="20.25" customHeight="1" x14ac:dyDescent="0.2">
      <c r="A92" s="51" t="s">
        <v>22</v>
      </c>
      <c r="B92" s="304" t="s">
        <v>112</v>
      </c>
      <c r="C92" s="304"/>
      <c r="D92" s="304"/>
      <c r="E92" s="304"/>
      <c r="F92" s="304"/>
      <c r="G92" s="304"/>
      <c r="H92" s="304"/>
      <c r="I92" s="304"/>
      <c r="J92" s="121">
        <v>1E-4</v>
      </c>
      <c r="K92" s="86">
        <f>ROUND(($K$32+$K$71+$K$82)*J92,2)</f>
        <v>0.67</v>
      </c>
      <c r="L92" t="s">
        <v>221</v>
      </c>
      <c r="M92" s="10"/>
    </row>
    <row r="93" spans="1:15" s="2" customFormat="1" ht="20.25" customHeight="1" x14ac:dyDescent="0.2">
      <c r="A93" s="51" t="s">
        <v>8</v>
      </c>
      <c r="B93" s="304" t="s">
        <v>145</v>
      </c>
      <c r="C93" s="304"/>
      <c r="D93" s="304"/>
      <c r="E93" s="304"/>
      <c r="F93" s="304"/>
      <c r="G93" s="304"/>
      <c r="H93" s="304"/>
      <c r="I93" s="304"/>
      <c r="J93" s="121">
        <v>1E-4</v>
      </c>
      <c r="K93" s="86">
        <f>ROUND(($K$32+$K$71+$K$82)*J93,2)</f>
        <v>0.67</v>
      </c>
      <c r="L93" t="s">
        <v>221</v>
      </c>
      <c r="M93" s="10"/>
    </row>
    <row r="94" spans="1:15" s="2" customFormat="1" ht="20.25" customHeight="1" thickBot="1" x14ac:dyDescent="0.25">
      <c r="A94" s="78" t="s">
        <v>9</v>
      </c>
      <c r="B94" s="305" t="s">
        <v>67</v>
      </c>
      <c r="C94" s="305"/>
      <c r="D94" s="305"/>
      <c r="E94" s="305"/>
      <c r="F94" s="305"/>
      <c r="G94" s="305"/>
      <c r="H94" s="305"/>
      <c r="I94" s="305"/>
      <c r="J94" s="135"/>
      <c r="K94" s="90">
        <f>($K$32+$K$71+$K$82)*J94</f>
        <v>0</v>
      </c>
      <c r="M94" s="10"/>
    </row>
    <row r="95" spans="1:15" s="2" customFormat="1" ht="20.25" customHeight="1" thickBot="1" x14ac:dyDescent="0.25">
      <c r="A95" s="251" t="s">
        <v>12</v>
      </c>
      <c r="B95" s="252"/>
      <c r="C95" s="252"/>
      <c r="D95" s="252"/>
      <c r="E95" s="252"/>
      <c r="F95" s="252"/>
      <c r="G95" s="252"/>
      <c r="H95" s="252"/>
      <c r="I95" s="252"/>
      <c r="J95" s="253"/>
      <c r="K95" s="91">
        <f>SUM(K89:K94)</f>
        <v>3.35</v>
      </c>
      <c r="M95" s="10"/>
    </row>
    <row r="96" spans="1:15" s="2" customFormat="1" ht="20.4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288" t="s">
        <v>88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90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91" t="s">
        <v>73</v>
      </c>
      <c r="C99" s="292"/>
      <c r="D99" s="292"/>
      <c r="E99" s="292"/>
      <c r="F99" s="292"/>
      <c r="G99" s="292"/>
      <c r="H99" s="292"/>
      <c r="I99" s="293"/>
      <c r="J99" s="94" t="s">
        <v>18</v>
      </c>
      <c r="K99" s="105" t="s">
        <v>24</v>
      </c>
      <c r="M99" s="10"/>
    </row>
    <row r="100" spans="1:15" s="2" customFormat="1" ht="20.25" customHeight="1" thickBot="1" x14ac:dyDescent="0.25">
      <c r="A100" s="4" t="s">
        <v>3</v>
      </c>
      <c r="B100" s="294" t="s">
        <v>74</v>
      </c>
      <c r="C100" s="295"/>
      <c r="D100" s="295"/>
      <c r="E100" s="295"/>
      <c r="F100" s="295"/>
      <c r="G100" s="295"/>
      <c r="H100" s="295"/>
      <c r="I100" s="296"/>
      <c r="J100" s="7">
        <v>0</v>
      </c>
      <c r="K100" s="130">
        <f>+SUM($K$32+$K$71+$K$82)*J100</f>
        <v>0</v>
      </c>
      <c r="M100" s="10"/>
      <c r="O100" s="11"/>
    </row>
    <row r="101" spans="1:15" s="2" customFormat="1" ht="20.2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36"/>
      <c r="K101" s="137"/>
      <c r="M101" s="10"/>
      <c r="O101" s="11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18.7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thickBot="1" x14ac:dyDescent="0.25">
      <c r="A104" s="92">
        <v>4</v>
      </c>
      <c r="B104" s="291" t="s">
        <v>76</v>
      </c>
      <c r="C104" s="292"/>
      <c r="D104" s="292"/>
      <c r="E104" s="292"/>
      <c r="F104" s="292"/>
      <c r="G104" s="292"/>
      <c r="H104" s="292"/>
      <c r="I104" s="292"/>
      <c r="J104" s="293"/>
      <c r="K104" s="105" t="s">
        <v>19</v>
      </c>
      <c r="M104" s="10"/>
    </row>
    <row r="105" spans="1:15" s="2" customFormat="1" ht="20.25" customHeight="1" thickBot="1" x14ac:dyDescent="0.25">
      <c r="A105" s="69" t="s">
        <v>28</v>
      </c>
      <c r="B105" s="286" t="s">
        <v>64</v>
      </c>
      <c r="C105" s="286"/>
      <c r="D105" s="286"/>
      <c r="E105" s="286"/>
      <c r="F105" s="286"/>
      <c r="G105" s="286"/>
      <c r="H105" s="286"/>
      <c r="I105" s="286"/>
      <c r="J105" s="286"/>
      <c r="K105" s="73">
        <f>$K$95</f>
        <v>3.35</v>
      </c>
      <c r="M105" s="10"/>
    </row>
    <row r="106" spans="1:15" s="2" customFormat="1" ht="20.25" customHeight="1" thickBot="1" x14ac:dyDescent="0.25">
      <c r="A106" s="251" t="s">
        <v>12</v>
      </c>
      <c r="B106" s="252"/>
      <c r="C106" s="252"/>
      <c r="D106" s="252"/>
      <c r="E106" s="252"/>
      <c r="F106" s="252"/>
      <c r="G106" s="252"/>
      <c r="H106" s="252"/>
      <c r="I106" s="252"/>
      <c r="J106" s="253"/>
      <c r="K106" s="91">
        <f>SUM(K105:K105)</f>
        <v>3.35</v>
      </c>
      <c r="M106" s="10"/>
    </row>
    <row r="107" spans="1:15" s="10" customFormat="1" ht="20.2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</row>
    <row r="108" spans="1:15" s="2" customFormat="1" ht="31.5" customHeight="1" thickBot="1" x14ac:dyDescent="0.25">
      <c r="A108" s="270" t="s">
        <v>48</v>
      </c>
      <c r="B108" s="271"/>
      <c r="C108" s="271"/>
      <c r="D108" s="271"/>
      <c r="E108" s="271"/>
      <c r="F108" s="271"/>
      <c r="G108" s="271"/>
      <c r="H108" s="271"/>
      <c r="I108" s="271"/>
      <c r="J108" s="271"/>
      <c r="K108" s="272"/>
      <c r="M108" s="10"/>
    </row>
    <row r="109" spans="1:15" s="2" customFormat="1" ht="20.25" customHeight="1" thickBo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M109" s="10"/>
    </row>
    <row r="110" spans="1:15" s="2" customFormat="1" ht="20.25" customHeight="1" thickBot="1" x14ac:dyDescent="0.25">
      <c r="A110" s="145">
        <v>5</v>
      </c>
      <c r="B110" s="281" t="s">
        <v>33</v>
      </c>
      <c r="C110" s="282"/>
      <c r="D110" s="282"/>
      <c r="E110" s="282"/>
      <c r="F110" s="283"/>
      <c r="G110" s="284" t="s">
        <v>102</v>
      </c>
      <c r="H110" s="285"/>
      <c r="I110" s="93" t="s">
        <v>21</v>
      </c>
      <c r="J110" s="93" t="s">
        <v>18</v>
      </c>
      <c r="K110" s="105" t="s">
        <v>19</v>
      </c>
      <c r="M110" s="10"/>
    </row>
    <row r="111" spans="1:15" s="2" customFormat="1" ht="20.25" customHeight="1" x14ac:dyDescent="0.2">
      <c r="A111" s="204" t="s">
        <v>3</v>
      </c>
      <c r="B111" s="286" t="s">
        <v>136</v>
      </c>
      <c r="C111" s="286"/>
      <c r="D111" s="286"/>
      <c r="E111" s="286"/>
      <c r="F111" s="286"/>
      <c r="G111" s="287">
        <f>'UNIFORME GERAL'!G9</f>
        <v>3.33</v>
      </c>
      <c r="H111" s="287"/>
      <c r="I111" s="107"/>
      <c r="J111" s="205"/>
      <c r="K111" s="206">
        <f>G111</f>
        <v>3.33</v>
      </c>
      <c r="M111" s="277"/>
      <c r="N111" s="277"/>
      <c r="O111" s="277"/>
    </row>
    <row r="112" spans="1:15" s="2" customFormat="1" ht="20.25" customHeight="1" x14ac:dyDescent="0.2">
      <c r="A112" s="155" t="s">
        <v>5</v>
      </c>
      <c r="B112" s="278" t="s">
        <v>26</v>
      </c>
      <c r="C112" s="278"/>
      <c r="D112" s="278"/>
      <c r="E112" s="278"/>
      <c r="F112" s="278"/>
      <c r="G112" s="269">
        <v>0</v>
      </c>
      <c r="H112" s="269"/>
      <c r="I112" s="109"/>
      <c r="J112" s="175"/>
      <c r="K112" s="176">
        <f>G112-J112</f>
        <v>0</v>
      </c>
      <c r="M112" s="279"/>
      <c r="N112" s="279"/>
      <c r="O112" s="279"/>
    </row>
    <row r="113" spans="1:19" s="2" customFormat="1" ht="20.25" customHeight="1" x14ac:dyDescent="0.2">
      <c r="A113" s="155" t="s">
        <v>7</v>
      </c>
      <c r="B113" s="278" t="s">
        <v>27</v>
      </c>
      <c r="C113" s="278"/>
      <c r="D113" s="278"/>
      <c r="E113" s="278"/>
      <c r="F113" s="278"/>
      <c r="G113" s="269">
        <f>'EQUIPAMENTOS '!G5</f>
        <v>2.58</v>
      </c>
      <c r="H113" s="269"/>
      <c r="I113" s="109"/>
      <c r="J113" s="175"/>
      <c r="K113" s="176">
        <f>G113</f>
        <v>2.58</v>
      </c>
      <c r="M113" s="280"/>
      <c r="N113" s="280"/>
      <c r="O113" s="280"/>
    </row>
    <row r="114" spans="1:19" s="2" customFormat="1" ht="20.25" customHeight="1" thickBot="1" x14ac:dyDescent="0.25">
      <c r="A114" s="160" t="s">
        <v>22</v>
      </c>
      <c r="B114" s="268" t="s">
        <v>126</v>
      </c>
      <c r="C114" s="268"/>
      <c r="D114" s="268"/>
      <c r="E114" s="268"/>
      <c r="F114" s="268"/>
      <c r="G114" s="269" t="s">
        <v>206</v>
      </c>
      <c r="H114" s="269"/>
      <c r="I114" s="201"/>
      <c r="J114" s="202"/>
      <c r="K114" s="203" t="str">
        <f>G114</f>
        <v>-</v>
      </c>
      <c r="M114" s="10"/>
    </row>
    <row r="115" spans="1:19" s="2" customFormat="1" ht="20.25" customHeight="1" thickBot="1" x14ac:dyDescent="0.25">
      <c r="A115" s="251" t="s">
        <v>12</v>
      </c>
      <c r="B115" s="252"/>
      <c r="C115" s="252"/>
      <c r="D115" s="252"/>
      <c r="E115" s="252"/>
      <c r="F115" s="252"/>
      <c r="G115" s="252"/>
      <c r="H115" s="252"/>
      <c r="I115" s="252"/>
      <c r="J115" s="253"/>
      <c r="K115" s="91">
        <f>ROUND(SUM(K111:K114),2)</f>
        <v>5.91</v>
      </c>
      <c r="M115" s="10"/>
    </row>
    <row r="116" spans="1:19" s="10" customFormat="1" ht="20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</row>
    <row r="117" spans="1:19" s="2" customFormat="1" ht="32.25" customHeight="1" thickBot="1" x14ac:dyDescent="0.25">
      <c r="A117" s="270" t="s">
        <v>52</v>
      </c>
      <c r="B117" s="271"/>
      <c r="C117" s="271"/>
      <c r="D117" s="271"/>
      <c r="E117" s="271"/>
      <c r="F117" s="271"/>
      <c r="G117" s="271"/>
      <c r="H117" s="271"/>
      <c r="I117" s="271"/>
      <c r="J117" s="271"/>
      <c r="K117" s="272"/>
      <c r="M117" s="10"/>
      <c r="R117" s="10"/>
      <c r="S117" s="10"/>
    </row>
    <row r="118" spans="1:19" s="10" customFormat="1" ht="27" customHeight="1" thickBot="1" x14ac:dyDescent="0.2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9" s="2" customFormat="1" ht="18.75" customHeight="1" thickBot="1" x14ac:dyDescent="0.3">
      <c r="A119" s="222">
        <v>6</v>
      </c>
      <c r="B119" s="273" t="s">
        <v>127</v>
      </c>
      <c r="C119" s="273"/>
      <c r="D119" s="273"/>
      <c r="E119" s="273"/>
      <c r="F119" s="273"/>
      <c r="G119" s="273"/>
      <c r="H119" s="273"/>
      <c r="I119" s="273"/>
      <c r="J119" s="104" t="s">
        <v>18</v>
      </c>
      <c r="K119" s="104" t="s">
        <v>100</v>
      </c>
      <c r="M119" s="10"/>
      <c r="N119" s="10"/>
      <c r="O119" s="16"/>
      <c r="P119" s="17"/>
      <c r="Q119" s="17"/>
      <c r="R119" s="17"/>
      <c r="S119" s="17"/>
    </row>
    <row r="120" spans="1:19" s="2" customFormat="1" ht="20.25" customHeight="1" thickBot="1" x14ac:dyDescent="0.3">
      <c r="A120" s="274" t="s">
        <v>101</v>
      </c>
      <c r="B120" s="275"/>
      <c r="C120" s="275"/>
      <c r="D120" s="275"/>
      <c r="E120" s="275"/>
      <c r="F120" s="275"/>
      <c r="G120" s="275"/>
      <c r="H120" s="275"/>
      <c r="I120" s="275"/>
      <c r="J120" s="276"/>
      <c r="K120" s="153">
        <f>K138</f>
        <v>6703.2949999999992</v>
      </c>
      <c r="L120" s="239">
        <f>'RESUMO COMPLETO'!L8-'RESUMO COMPLETO'!K8</f>
        <v>-445345.8</v>
      </c>
      <c r="M120" s="10"/>
      <c r="N120" s="10"/>
      <c r="O120" s="24"/>
      <c r="P120" s="17"/>
      <c r="Q120" s="17"/>
      <c r="R120" s="17"/>
      <c r="S120" s="17"/>
    </row>
    <row r="121" spans="1:19" s="2" customFormat="1" ht="20.25" customHeight="1" x14ac:dyDescent="0.25">
      <c r="A121" s="69" t="s">
        <v>3</v>
      </c>
      <c r="B121" s="257" t="s">
        <v>31</v>
      </c>
      <c r="C121" s="258"/>
      <c r="D121" s="258"/>
      <c r="E121" s="258"/>
      <c r="F121" s="258"/>
      <c r="G121" s="258"/>
      <c r="H121" s="258"/>
      <c r="I121" s="259"/>
      <c r="J121" s="156">
        <v>5.5640000000000004E-3</v>
      </c>
      <c r="K121" s="210">
        <f>K120*J121</f>
        <v>37.297133379999998</v>
      </c>
      <c r="M121" s="10"/>
      <c r="N121" s="10"/>
      <c r="O121" s="25"/>
      <c r="P121" s="18"/>
      <c r="Q121" s="19"/>
      <c r="R121" s="19"/>
      <c r="S121" s="19"/>
    </row>
    <row r="122" spans="1:19" s="2" customFormat="1" ht="20.25" customHeight="1" thickBot="1" x14ac:dyDescent="0.3">
      <c r="A122" s="78" t="s">
        <v>5</v>
      </c>
      <c r="B122" s="260" t="s">
        <v>89</v>
      </c>
      <c r="C122" s="261"/>
      <c r="D122" s="261"/>
      <c r="E122" s="261"/>
      <c r="F122" s="261"/>
      <c r="G122" s="261"/>
      <c r="H122" s="261"/>
      <c r="I122" s="262"/>
      <c r="J122" s="157">
        <v>5.5999999999999999E-3</v>
      </c>
      <c r="K122" s="211">
        <f>ROUND((K120*J122),2)</f>
        <v>37.54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263" t="s">
        <v>120</v>
      </c>
      <c r="B123" s="264"/>
      <c r="C123" s="264"/>
      <c r="D123" s="264"/>
      <c r="E123" s="264"/>
      <c r="F123" s="264"/>
      <c r="G123" s="264" t="s">
        <v>121</v>
      </c>
      <c r="H123" s="264"/>
      <c r="I123" s="264"/>
      <c r="J123" s="265"/>
      <c r="K123" s="212">
        <f>SUM(K120:K122)</f>
        <v>6778.1321333799988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266" t="s">
        <v>122</v>
      </c>
      <c r="C124" s="267"/>
      <c r="D124" s="267"/>
      <c r="E124" s="267"/>
      <c r="F124" s="267"/>
      <c r="G124" s="267"/>
      <c r="H124" s="267"/>
      <c r="I124" s="158">
        <f>SUM(J125:J127)*100</f>
        <v>8.6499999999999986</v>
      </c>
      <c r="J124" s="159">
        <f>ROUND((100-I124)/100,2)</f>
        <v>0.91</v>
      </c>
      <c r="K124" s="213">
        <f>SUM(K123/J124)</f>
        <v>7448.4968498681301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5"/>
      <c r="B125" s="245" t="s">
        <v>105</v>
      </c>
      <c r="C125" s="246"/>
      <c r="D125" s="246"/>
      <c r="E125" s="246"/>
      <c r="F125" s="246"/>
      <c r="G125" s="246"/>
      <c r="H125" s="246"/>
      <c r="I125" s="247"/>
      <c r="J125" s="154">
        <v>6.4999999999999997E-3</v>
      </c>
      <c r="K125" s="211">
        <f>ROUND((J125*K124),2)</f>
        <v>48.42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5"/>
      <c r="B126" s="245" t="s">
        <v>106</v>
      </c>
      <c r="C126" s="246"/>
      <c r="D126" s="246"/>
      <c r="E126" s="246"/>
      <c r="F126" s="246"/>
      <c r="G126" s="246"/>
      <c r="H126" s="246"/>
      <c r="I126" s="247"/>
      <c r="J126" s="154">
        <v>0.03</v>
      </c>
      <c r="K126" s="211">
        <f>ROUND((J126*K124),2)</f>
        <v>223.45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0"/>
      <c r="B127" s="248" t="s">
        <v>104</v>
      </c>
      <c r="C127" s="249"/>
      <c r="D127" s="249"/>
      <c r="E127" s="249"/>
      <c r="F127" s="249"/>
      <c r="G127" s="249"/>
      <c r="H127" s="249"/>
      <c r="I127" s="250"/>
      <c r="J127" s="157">
        <v>0.05</v>
      </c>
      <c r="K127" s="214">
        <f>ROUND((J127*K124),2)</f>
        <v>372.42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51" t="s">
        <v>12</v>
      </c>
      <c r="B128" s="252"/>
      <c r="C128" s="252"/>
      <c r="D128" s="252"/>
      <c r="E128" s="252"/>
      <c r="F128" s="252"/>
      <c r="G128" s="252"/>
      <c r="H128" s="252"/>
      <c r="I128" s="252"/>
      <c r="J128" s="253"/>
      <c r="K128" s="181">
        <f>ROUND(SUM(K125:K127,K121:K122),2)</f>
        <v>719.13</v>
      </c>
      <c r="M128" s="10"/>
      <c r="N128" s="10"/>
      <c r="O128" s="20"/>
      <c r="P128" s="21"/>
      <c r="Q128" s="22"/>
      <c r="R128" s="22"/>
      <c r="S128" s="22"/>
    </row>
    <row r="129" spans="1:30" s="2" customFormat="1" ht="20.2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1"/>
      <c r="M129" s="10"/>
      <c r="N129" s="10"/>
      <c r="O129" s="20"/>
      <c r="P129" s="21"/>
      <c r="Q129" s="22"/>
      <c r="R129" s="22"/>
      <c r="S129" s="22"/>
    </row>
    <row r="130" spans="1:30" s="2" customFormat="1" ht="31.5" customHeight="1" thickBot="1" x14ac:dyDescent="0.3">
      <c r="A130" s="254" t="s">
        <v>90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6"/>
      <c r="M130" s="10"/>
      <c r="N130" s="10"/>
      <c r="O130" s="20"/>
      <c r="P130" s="23"/>
      <c r="Q130" s="22"/>
      <c r="R130" s="22"/>
      <c r="S130" s="22"/>
    </row>
    <row r="131" spans="1:30" s="10" customFormat="1" ht="19.5" customHeight="1" thickBot="1" x14ac:dyDescent="0.3">
      <c r="A131" s="162"/>
      <c r="B131" s="163"/>
      <c r="C131" s="163"/>
      <c r="D131" s="163"/>
      <c r="E131" s="163"/>
      <c r="F131" s="163"/>
      <c r="G131" s="163"/>
      <c r="H131" s="163"/>
      <c r="I131" s="163"/>
      <c r="J131" s="163"/>
      <c r="K131" s="164"/>
      <c r="O131" s="20"/>
      <c r="P131" s="23"/>
      <c r="Q131" s="22"/>
      <c r="R131" s="22"/>
      <c r="S131" s="22"/>
    </row>
    <row r="132" spans="1:30" s="2" customFormat="1" ht="21" customHeight="1" thickBot="1" x14ac:dyDescent="0.3">
      <c r="A132" s="145"/>
      <c r="B132" s="146" t="s">
        <v>59</v>
      </c>
      <c r="C132" s="147"/>
      <c r="D132" s="148"/>
      <c r="E132" s="148"/>
      <c r="F132" s="148"/>
      <c r="G132" s="148"/>
      <c r="H132" s="148"/>
      <c r="I132" s="148"/>
      <c r="J132" s="148"/>
      <c r="K132" s="149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2" t="s">
        <v>3</v>
      </c>
      <c r="B133" s="240" t="s">
        <v>54</v>
      </c>
      <c r="C133" s="241"/>
      <c r="D133" s="241"/>
      <c r="E133" s="241"/>
      <c r="F133" s="241"/>
      <c r="G133" s="241"/>
      <c r="H133" s="241"/>
      <c r="I133" s="241"/>
      <c r="J133" s="242"/>
      <c r="K133" s="143">
        <f>K32</f>
        <v>3637.9849999999997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4" t="s">
        <v>5</v>
      </c>
      <c r="B134" s="240" t="s">
        <v>55</v>
      </c>
      <c r="C134" s="241"/>
      <c r="D134" s="241"/>
      <c r="E134" s="241"/>
      <c r="F134" s="241"/>
      <c r="G134" s="241"/>
      <c r="H134" s="241"/>
      <c r="I134" s="241"/>
      <c r="J134" s="241"/>
      <c r="K134" s="6">
        <f>K71</f>
        <v>2879.35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4" t="s">
        <v>7</v>
      </c>
      <c r="B135" s="240" t="s">
        <v>49</v>
      </c>
      <c r="C135" s="241"/>
      <c r="D135" s="241"/>
      <c r="E135" s="241"/>
      <c r="F135" s="241"/>
      <c r="G135" s="241"/>
      <c r="H135" s="241"/>
      <c r="I135" s="241"/>
      <c r="J135" s="242"/>
      <c r="K135" s="138">
        <f>K82</f>
        <v>176.7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4" t="s">
        <v>22</v>
      </c>
      <c r="B136" s="240" t="s">
        <v>56</v>
      </c>
      <c r="C136" s="241"/>
      <c r="D136" s="241"/>
      <c r="E136" s="241"/>
      <c r="F136" s="241"/>
      <c r="G136" s="241"/>
      <c r="H136" s="241"/>
      <c r="I136" s="241"/>
      <c r="J136" s="242"/>
      <c r="K136" s="138">
        <f>K106</f>
        <v>3.35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4" t="s">
        <v>8</v>
      </c>
      <c r="B137" s="240" t="s">
        <v>48</v>
      </c>
      <c r="C137" s="241"/>
      <c r="D137" s="241"/>
      <c r="E137" s="241"/>
      <c r="F137" s="241"/>
      <c r="G137" s="241"/>
      <c r="H137" s="241"/>
      <c r="I137" s="241"/>
      <c r="J137" s="242"/>
      <c r="K137" s="138">
        <f>K115</f>
        <v>5.91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0"/>
      <c r="B138" s="243" t="s">
        <v>57</v>
      </c>
      <c r="C138" s="244"/>
      <c r="D138" s="244"/>
      <c r="E138" s="244"/>
      <c r="F138" s="244"/>
      <c r="G138" s="244"/>
      <c r="H138" s="244"/>
      <c r="I138" s="244"/>
      <c r="J138" s="151"/>
      <c r="K138" s="152">
        <f>SUM(K133:K137)</f>
        <v>6703.2949999999992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4" t="s">
        <v>9</v>
      </c>
      <c r="B139" s="240" t="s">
        <v>52</v>
      </c>
      <c r="C139" s="241"/>
      <c r="D139" s="241"/>
      <c r="E139" s="241"/>
      <c r="F139" s="241"/>
      <c r="G139" s="241"/>
      <c r="H139" s="241"/>
      <c r="I139" s="241"/>
      <c r="J139" s="242"/>
      <c r="K139" s="143">
        <f>$K$128</f>
        <v>719.13</v>
      </c>
      <c r="M139" s="10"/>
      <c r="N139" s="10"/>
      <c r="O139" s="20"/>
      <c r="P139" s="23"/>
      <c r="Q139" s="22"/>
      <c r="R139" s="22"/>
      <c r="S139" s="22"/>
    </row>
    <row r="140" spans="1:30" s="2" customFormat="1" ht="20.25" customHeight="1" thickBot="1" x14ac:dyDescent="0.3">
      <c r="A140" s="104"/>
      <c r="B140" s="244" t="s">
        <v>58</v>
      </c>
      <c r="C140" s="244"/>
      <c r="D140" s="244"/>
      <c r="E140" s="244"/>
      <c r="F140" s="244"/>
      <c r="G140" s="244"/>
      <c r="H140" s="244"/>
      <c r="I140" s="244"/>
      <c r="J140" s="207"/>
      <c r="K140" s="208">
        <f>ROUND(SUM(K139+K138),2)</f>
        <v>7422.43</v>
      </c>
      <c r="M140" s="10"/>
      <c r="N140" s="10"/>
      <c r="O140" s="20"/>
      <c r="P140" s="23"/>
      <c r="Q140" s="22"/>
      <c r="R140" s="22"/>
      <c r="S140" s="2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35:J135"/>
    <mergeCell ref="B136:J136"/>
    <mergeCell ref="B137:J137"/>
    <mergeCell ref="B138:I138"/>
    <mergeCell ref="B139:J139"/>
    <mergeCell ref="B140:I140"/>
    <mergeCell ref="B126:I126"/>
    <mergeCell ref="B127:I127"/>
    <mergeCell ref="A128:J128"/>
    <mergeCell ref="A130:K130"/>
    <mergeCell ref="B133:J133"/>
    <mergeCell ref="B134:J134"/>
    <mergeCell ref="B121:I121"/>
    <mergeCell ref="B122:I122"/>
    <mergeCell ref="A123:F123"/>
    <mergeCell ref="G123:J123"/>
    <mergeCell ref="B124:H124"/>
    <mergeCell ref="B125:I125"/>
    <mergeCell ref="B114:F114"/>
    <mergeCell ref="G114:H114"/>
    <mergeCell ref="A115:J115"/>
    <mergeCell ref="A117:K117"/>
    <mergeCell ref="B119:I119"/>
    <mergeCell ref="A120:J120"/>
    <mergeCell ref="M111:O111"/>
    <mergeCell ref="B112:F112"/>
    <mergeCell ref="G112:H112"/>
    <mergeCell ref="M112:O112"/>
    <mergeCell ref="B113:F113"/>
    <mergeCell ref="G113:H113"/>
    <mergeCell ref="M113:O113"/>
    <mergeCell ref="A106:J106"/>
    <mergeCell ref="A108:K108"/>
    <mergeCell ref="B110:F110"/>
    <mergeCell ref="G110:H110"/>
    <mergeCell ref="B111:F111"/>
    <mergeCell ref="G111:H111"/>
    <mergeCell ref="A97:K97"/>
    <mergeCell ref="B99:I99"/>
    <mergeCell ref="B100:I100"/>
    <mergeCell ref="A102:K102"/>
    <mergeCell ref="B104:J104"/>
    <mergeCell ref="B105:J105"/>
    <mergeCell ref="B90:I90"/>
    <mergeCell ref="B91:I91"/>
    <mergeCell ref="B92:I92"/>
    <mergeCell ref="B93:I93"/>
    <mergeCell ref="B94:I94"/>
    <mergeCell ref="A95:J95"/>
    <mergeCell ref="B81:I81"/>
    <mergeCell ref="A82:I82"/>
    <mergeCell ref="A84:K84"/>
    <mergeCell ref="A86:K86"/>
    <mergeCell ref="B88:I88"/>
    <mergeCell ref="B89:I89"/>
    <mergeCell ref="B75:I75"/>
    <mergeCell ref="B76:I76"/>
    <mergeCell ref="B77:I77"/>
    <mergeCell ref="B78:I78"/>
    <mergeCell ref="B79:I79"/>
    <mergeCell ref="B80:I80"/>
    <mergeCell ref="B67:J67"/>
    <mergeCell ref="B68:J68"/>
    <mergeCell ref="B69:J69"/>
    <mergeCell ref="B70:J70"/>
    <mergeCell ref="A71:J71"/>
    <mergeCell ref="A73:K73"/>
    <mergeCell ref="B60:F60"/>
    <mergeCell ref="B61:F61"/>
    <mergeCell ref="B62:F62"/>
    <mergeCell ref="A63:J63"/>
    <mergeCell ref="A65:K65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B29:G29"/>
    <mergeCell ref="B30:G30"/>
    <mergeCell ref="A18:K18"/>
    <mergeCell ref="B19:J19"/>
    <mergeCell ref="B20:J20"/>
    <mergeCell ref="B21:J21"/>
    <mergeCell ref="B22:J22"/>
    <mergeCell ref="B23:J23"/>
    <mergeCell ref="A25:K25"/>
    <mergeCell ref="B27:G27"/>
    <mergeCell ref="B28:G28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  <mergeCell ref="B15:F15"/>
    <mergeCell ref="G15:I15"/>
    <mergeCell ref="J15:K15"/>
    <mergeCell ref="A5:K5"/>
    <mergeCell ref="A6:K6"/>
    <mergeCell ref="B7:J7"/>
    <mergeCell ref="B8:J8"/>
    <mergeCell ref="B9:J9"/>
    <mergeCell ref="B10:J10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0"/>
  </sheetPr>
  <dimension ref="A1:AD193"/>
  <sheetViews>
    <sheetView showGridLines="0" tabSelected="1" topLeftCell="A35" zoomScale="70" zoomScaleNormal="70" zoomScaleSheetLayoutView="75" workbookViewId="0">
      <selection activeCell="M85" sqref="M85"/>
    </sheetView>
  </sheetViews>
  <sheetFormatPr defaultColWidth="11.42578125" defaultRowHeight="15" x14ac:dyDescent="0.2"/>
  <cols>
    <col min="1" max="1" width="7.7109375" style="1" customWidth="1"/>
    <col min="2" max="2" width="13.42578125" style="1" customWidth="1"/>
    <col min="3" max="3" width="9.140625" style="1" customWidth="1"/>
    <col min="4" max="4" width="23.28515625" style="1" customWidth="1"/>
    <col min="5" max="5" width="14.85546875" style="1" customWidth="1"/>
    <col min="6" max="6" width="12.5703125" style="1" customWidth="1"/>
    <col min="7" max="7" width="17.140625" style="1" customWidth="1"/>
    <col min="8" max="8" width="8.28515625" style="1" customWidth="1"/>
    <col min="9" max="9" width="15.42578125" style="1" customWidth="1"/>
    <col min="10" max="10" width="16.5703125" style="1" customWidth="1"/>
    <col min="11" max="11" width="24.28515625" style="1" customWidth="1"/>
    <col min="12" max="12" width="16.7109375" style="2" customWidth="1"/>
    <col min="13" max="13" width="22" style="10" customWidth="1"/>
    <col min="14" max="14" width="42.140625" style="2" customWidth="1"/>
    <col min="15" max="15" width="9.42578125" style="2" customWidth="1"/>
    <col min="16" max="16" width="11.42578125" style="2"/>
    <col min="17" max="17" width="11.42578125" style="2" bestFit="1" customWidth="1"/>
    <col min="18" max="19" width="9.140625" style="2" customWidth="1"/>
    <col min="20" max="30" width="11.42578125" style="2"/>
  </cols>
  <sheetData>
    <row r="1" spans="1:13" s="27" customFormat="1" ht="101.25" customHeight="1" thickBot="1" x14ac:dyDescent="0.25">
      <c r="A1" s="341" t="s">
        <v>116</v>
      </c>
      <c r="B1" s="342"/>
      <c r="C1" s="342"/>
      <c r="D1" s="342"/>
      <c r="E1" s="342"/>
      <c r="F1" s="342"/>
      <c r="G1" s="342"/>
      <c r="H1" s="342"/>
      <c r="I1" s="342"/>
      <c r="J1" s="342"/>
      <c r="K1" s="343"/>
      <c r="M1" s="111"/>
    </row>
    <row r="2" spans="1:13" ht="21" customHeight="1" thickBot="1" x14ac:dyDescent="0.25">
      <c r="A2" s="344" t="s">
        <v>0</v>
      </c>
      <c r="B2" s="344"/>
      <c r="C2" s="344"/>
      <c r="D2" s="345" t="s">
        <v>159</v>
      </c>
      <c r="E2" s="345"/>
      <c r="F2" s="345"/>
      <c r="G2" s="345"/>
      <c r="H2" s="345"/>
      <c r="I2" s="345"/>
      <c r="J2" s="345"/>
      <c r="K2" s="345"/>
    </row>
    <row r="3" spans="1:13" ht="20.25" customHeight="1" thickBot="1" x14ac:dyDescent="0.25">
      <c r="A3" s="332" t="s">
        <v>1</v>
      </c>
      <c r="B3" s="332"/>
      <c r="C3" s="332"/>
      <c r="D3" s="346" t="s">
        <v>117</v>
      </c>
      <c r="E3" s="346"/>
      <c r="F3" s="346"/>
      <c r="G3" s="346"/>
      <c r="H3" s="346"/>
      <c r="I3" s="346"/>
      <c r="J3" s="346"/>
      <c r="K3" s="347"/>
    </row>
    <row r="4" spans="1:13" ht="21" customHeight="1" thickBot="1" x14ac:dyDescent="0.35">
      <c r="A4" s="348" t="s">
        <v>2</v>
      </c>
      <c r="B4" s="349"/>
      <c r="C4" s="349"/>
      <c r="D4" s="349"/>
      <c r="E4" s="349"/>
      <c r="F4" s="349"/>
      <c r="G4" s="349"/>
      <c r="H4" s="349"/>
      <c r="I4" s="349"/>
      <c r="J4" s="349"/>
      <c r="K4" s="350"/>
    </row>
    <row r="5" spans="1:13" ht="21" customHeight="1" thickBot="1" x14ac:dyDescent="0.3">
      <c r="A5" s="337" t="s">
        <v>138</v>
      </c>
      <c r="B5" s="338"/>
      <c r="C5" s="338"/>
      <c r="D5" s="338"/>
      <c r="E5" s="338"/>
      <c r="F5" s="338"/>
      <c r="G5" s="338"/>
      <c r="H5" s="338"/>
      <c r="I5" s="338"/>
      <c r="J5" s="338"/>
      <c r="K5" s="339"/>
    </row>
    <row r="6" spans="1:13" ht="15.75" x14ac:dyDescent="0.25">
      <c r="A6" s="340" t="s">
        <v>36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</row>
    <row r="7" spans="1:13" ht="20.25" customHeight="1" x14ac:dyDescent="0.2">
      <c r="A7" s="51" t="s">
        <v>3</v>
      </c>
      <c r="B7" s="304" t="s">
        <v>4</v>
      </c>
      <c r="C7" s="304"/>
      <c r="D7" s="304"/>
      <c r="E7" s="304"/>
      <c r="F7" s="304"/>
      <c r="G7" s="304"/>
      <c r="H7" s="304"/>
      <c r="I7" s="304"/>
      <c r="J7" s="304"/>
      <c r="K7" s="56"/>
    </row>
    <row r="8" spans="1:13" ht="21.75" customHeight="1" x14ac:dyDescent="0.2">
      <c r="A8" s="51" t="s">
        <v>5</v>
      </c>
      <c r="B8" s="304" t="s">
        <v>6</v>
      </c>
      <c r="C8" s="304"/>
      <c r="D8" s="304"/>
      <c r="E8" s="304"/>
      <c r="F8" s="304"/>
      <c r="G8" s="304"/>
      <c r="H8" s="304"/>
      <c r="I8" s="304"/>
      <c r="J8" s="304"/>
      <c r="K8" s="57" t="s">
        <v>173</v>
      </c>
    </row>
    <row r="9" spans="1:13" ht="20.25" customHeight="1" x14ac:dyDescent="0.2">
      <c r="A9" s="51" t="s">
        <v>7</v>
      </c>
      <c r="B9" s="304" t="s">
        <v>35</v>
      </c>
      <c r="C9" s="304"/>
      <c r="D9" s="304"/>
      <c r="E9" s="304"/>
      <c r="F9" s="304"/>
      <c r="G9" s="304"/>
      <c r="H9" s="304"/>
      <c r="I9" s="304"/>
      <c r="J9" s="304"/>
      <c r="K9" s="58" t="s">
        <v>150</v>
      </c>
    </row>
    <row r="10" spans="1:13" ht="20.25" customHeight="1" x14ac:dyDescent="0.2">
      <c r="A10" s="51" t="s">
        <v>22</v>
      </c>
      <c r="B10" s="304" t="s">
        <v>11</v>
      </c>
      <c r="C10" s="304"/>
      <c r="D10" s="304"/>
      <c r="E10" s="304"/>
      <c r="F10" s="304"/>
      <c r="G10" s="304"/>
      <c r="H10" s="304"/>
      <c r="I10" s="304"/>
      <c r="J10" s="304"/>
      <c r="K10" s="59">
        <v>60</v>
      </c>
    </row>
    <row r="11" spans="1:13" ht="15" customHeight="1" x14ac:dyDescent="0.2">
      <c r="A11" s="351"/>
      <c r="B11" s="352"/>
      <c r="C11" s="352"/>
      <c r="D11" s="352"/>
      <c r="E11" s="352"/>
      <c r="F11" s="352"/>
      <c r="G11" s="352"/>
      <c r="H11" s="352"/>
      <c r="I11" s="352"/>
      <c r="J11" s="352"/>
      <c r="K11" s="352"/>
    </row>
    <row r="12" spans="1:13" ht="15.75" thickBo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3" ht="20.25" customHeight="1" thickBot="1" x14ac:dyDescent="0.25">
      <c r="A13" s="333" t="s">
        <v>37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5"/>
    </row>
    <row r="14" spans="1:13" ht="35.25" customHeight="1" thickBot="1" x14ac:dyDescent="0.25">
      <c r="A14" s="60">
        <v>1</v>
      </c>
      <c r="B14" s="333" t="s">
        <v>78</v>
      </c>
      <c r="C14" s="334"/>
      <c r="D14" s="334"/>
      <c r="E14" s="334"/>
      <c r="F14" s="353"/>
      <c r="G14" s="354" t="s">
        <v>79</v>
      </c>
      <c r="H14" s="334"/>
      <c r="I14" s="334"/>
      <c r="J14" s="355" t="s">
        <v>96</v>
      </c>
      <c r="K14" s="356"/>
    </row>
    <row r="15" spans="1:13" ht="21" customHeight="1" x14ac:dyDescent="0.2">
      <c r="A15" s="49" t="s">
        <v>3</v>
      </c>
      <c r="B15" s="336" t="s">
        <v>155</v>
      </c>
      <c r="C15" s="336"/>
      <c r="D15" s="336"/>
      <c r="E15" s="336"/>
      <c r="F15" s="336"/>
      <c r="G15" s="336" t="s">
        <v>135</v>
      </c>
      <c r="H15" s="336"/>
      <c r="I15" s="336"/>
      <c r="J15" s="336" t="s">
        <v>174</v>
      </c>
      <c r="K15" s="336"/>
    </row>
    <row r="16" spans="1:13" ht="21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</row>
    <row r="17" spans="1:12" ht="15" customHeight="1" thickBo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14"/>
    </row>
    <row r="18" spans="1:12" ht="15" customHeight="1" thickBot="1" x14ac:dyDescent="0.25">
      <c r="A18" s="333" t="s">
        <v>38</v>
      </c>
      <c r="B18" s="334"/>
      <c r="C18" s="334"/>
      <c r="D18" s="334"/>
      <c r="E18" s="334"/>
      <c r="F18" s="334"/>
      <c r="G18" s="334"/>
      <c r="H18" s="334"/>
      <c r="I18" s="334"/>
      <c r="J18" s="334"/>
      <c r="K18" s="335"/>
    </row>
    <row r="19" spans="1:12" ht="19.5" customHeight="1" x14ac:dyDescent="0.2">
      <c r="A19" s="69">
        <v>1</v>
      </c>
      <c r="B19" s="286" t="s">
        <v>80</v>
      </c>
      <c r="C19" s="286"/>
      <c r="D19" s="286"/>
      <c r="E19" s="286"/>
      <c r="F19" s="286"/>
      <c r="G19" s="286"/>
      <c r="H19" s="286"/>
      <c r="I19" s="286"/>
      <c r="J19" s="286"/>
      <c r="K19" s="119" t="s">
        <v>155</v>
      </c>
    </row>
    <row r="20" spans="1:12" ht="15" customHeight="1" x14ac:dyDescent="0.2">
      <c r="A20" s="51">
        <v>2</v>
      </c>
      <c r="B20" s="303" t="s">
        <v>39</v>
      </c>
      <c r="C20" s="303"/>
      <c r="D20" s="303"/>
      <c r="E20" s="303"/>
      <c r="F20" s="303"/>
      <c r="G20" s="303"/>
      <c r="H20" s="303"/>
      <c r="I20" s="303"/>
      <c r="J20" s="303"/>
      <c r="K20" s="52" t="s">
        <v>158</v>
      </c>
    </row>
    <row r="21" spans="1:12" ht="15" customHeight="1" x14ac:dyDescent="0.2">
      <c r="A21" s="51">
        <v>3</v>
      </c>
      <c r="B21" s="245" t="s">
        <v>81</v>
      </c>
      <c r="C21" s="246"/>
      <c r="D21" s="246"/>
      <c r="E21" s="246"/>
      <c r="F21" s="246"/>
      <c r="G21" s="246"/>
      <c r="H21" s="246"/>
      <c r="I21" s="246"/>
      <c r="J21" s="247"/>
      <c r="K21" s="53">
        <v>1821.97</v>
      </c>
    </row>
    <row r="22" spans="1:12" ht="15" customHeight="1" x14ac:dyDescent="0.2">
      <c r="A22" s="51">
        <v>4</v>
      </c>
      <c r="B22" s="304" t="s">
        <v>13</v>
      </c>
      <c r="C22" s="304"/>
      <c r="D22" s="304"/>
      <c r="E22" s="304"/>
      <c r="F22" s="304"/>
      <c r="G22" s="304"/>
      <c r="H22" s="304"/>
      <c r="I22" s="304"/>
      <c r="J22" s="303"/>
      <c r="K22" s="54" t="s">
        <v>155</v>
      </c>
    </row>
    <row r="23" spans="1:12" ht="20.25" customHeight="1" x14ac:dyDescent="0.2">
      <c r="A23" s="51">
        <v>5</v>
      </c>
      <c r="B23" s="304" t="s">
        <v>14</v>
      </c>
      <c r="C23" s="304"/>
      <c r="D23" s="304"/>
      <c r="E23" s="304"/>
      <c r="F23" s="304"/>
      <c r="G23" s="304"/>
      <c r="H23" s="304"/>
      <c r="I23" s="304"/>
      <c r="J23" s="303"/>
      <c r="K23" s="55" t="s">
        <v>103</v>
      </c>
    </row>
    <row r="24" spans="1:12" ht="20.25" customHeight="1" thickBo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46"/>
      <c r="K24" s="118"/>
    </row>
    <row r="25" spans="1:12" ht="32.25" customHeight="1" thickBot="1" x14ac:dyDescent="0.25">
      <c r="A25" s="270" t="s">
        <v>139</v>
      </c>
      <c r="B25" s="271"/>
      <c r="C25" s="271"/>
      <c r="D25" s="271"/>
      <c r="E25" s="271"/>
      <c r="F25" s="271"/>
      <c r="G25" s="271"/>
      <c r="H25" s="271"/>
      <c r="I25" s="271"/>
      <c r="J25" s="271"/>
      <c r="K25" s="272"/>
    </row>
    <row r="26" spans="1:12" ht="24.75" customHeight="1" thickBot="1" x14ac:dyDescent="0.25">
      <c r="A26" s="117"/>
      <c r="B26" s="117"/>
      <c r="C26" s="117"/>
      <c r="D26" s="117"/>
      <c r="E26" s="117"/>
      <c r="F26" s="117"/>
      <c r="G26" s="117"/>
      <c r="H26" s="117"/>
      <c r="I26" s="117"/>
      <c r="J26" s="117"/>
      <c r="K26" s="117"/>
    </row>
    <row r="27" spans="1:12" ht="20.25" customHeight="1" thickBot="1" x14ac:dyDescent="0.25">
      <c r="A27" s="74" t="s">
        <v>15</v>
      </c>
      <c r="B27" s="332" t="s">
        <v>53</v>
      </c>
      <c r="C27" s="332"/>
      <c r="D27" s="332"/>
      <c r="E27" s="332"/>
      <c r="F27" s="332"/>
      <c r="G27" s="332"/>
      <c r="H27" s="47" t="s">
        <v>16</v>
      </c>
      <c r="I27" s="47" t="s">
        <v>17</v>
      </c>
      <c r="J27" s="47" t="s">
        <v>18</v>
      </c>
      <c r="K27" s="48" t="s">
        <v>19</v>
      </c>
    </row>
    <row r="28" spans="1:12" ht="20.25" customHeight="1" x14ac:dyDescent="0.2">
      <c r="A28" s="69" t="s">
        <v>3</v>
      </c>
      <c r="B28" s="309" t="s">
        <v>40</v>
      </c>
      <c r="C28" s="309"/>
      <c r="D28" s="309"/>
      <c r="E28" s="309"/>
      <c r="F28" s="309"/>
      <c r="G28" s="309"/>
      <c r="H28" s="70">
        <v>1</v>
      </c>
      <c r="I28" s="71"/>
      <c r="J28" s="72">
        <v>1</v>
      </c>
      <c r="K28" s="73">
        <f>K21</f>
        <v>1821.97</v>
      </c>
    </row>
    <row r="29" spans="1:12" ht="15.75" x14ac:dyDescent="0.2">
      <c r="A29" s="51" t="s">
        <v>5</v>
      </c>
      <c r="B29" s="304" t="s">
        <v>41</v>
      </c>
      <c r="C29" s="304"/>
      <c r="D29" s="304"/>
      <c r="E29" s="304"/>
      <c r="F29" s="304"/>
      <c r="G29" s="304"/>
      <c r="H29" s="63">
        <v>1</v>
      </c>
      <c r="I29" s="66">
        <f>K21</f>
        <v>1821.97</v>
      </c>
      <c r="J29" s="64">
        <v>0.3</v>
      </c>
      <c r="K29" s="65">
        <f>+I29*H29*J29</f>
        <v>546.59100000000001</v>
      </c>
    </row>
    <row r="30" spans="1:12" ht="20.25" customHeight="1" x14ac:dyDescent="0.2">
      <c r="A30" s="51" t="s">
        <v>7</v>
      </c>
      <c r="B30" s="304" t="s">
        <v>42</v>
      </c>
      <c r="C30" s="304"/>
      <c r="D30" s="304"/>
      <c r="E30" s="304"/>
      <c r="F30" s="304"/>
      <c r="G30" s="304"/>
      <c r="H30" s="63"/>
      <c r="I30" s="67"/>
      <c r="J30" s="68"/>
      <c r="K30" s="65">
        <f>K28*J30*H30</f>
        <v>0</v>
      </c>
    </row>
    <row r="31" spans="1:12" ht="24.75" customHeight="1" thickBot="1" x14ac:dyDescent="0.25">
      <c r="A31" s="78" t="s">
        <v>22</v>
      </c>
      <c r="B31" s="305" t="s">
        <v>68</v>
      </c>
      <c r="C31" s="305"/>
      <c r="D31" s="305"/>
      <c r="E31" s="305"/>
      <c r="F31" s="305"/>
      <c r="G31" s="305"/>
      <c r="H31" s="79"/>
      <c r="I31" s="80"/>
      <c r="J31" s="81"/>
      <c r="K31" s="82">
        <f>+I31*H31*J31</f>
        <v>0</v>
      </c>
    </row>
    <row r="32" spans="1:12" ht="18.75" customHeight="1" thickBot="1" x14ac:dyDescent="0.3">
      <c r="A32" s="326" t="s">
        <v>29</v>
      </c>
      <c r="B32" s="327"/>
      <c r="C32" s="327"/>
      <c r="D32" s="327"/>
      <c r="E32" s="327"/>
      <c r="F32" s="327"/>
      <c r="G32" s="327"/>
      <c r="H32" s="327"/>
      <c r="I32" s="327"/>
      <c r="J32" s="328"/>
      <c r="K32" s="83">
        <f>SUM(K28:K31)</f>
        <v>2368.5610000000001</v>
      </c>
    </row>
    <row r="33" spans="1:30" s="77" customFormat="1" ht="19.5" customHeight="1" thickBot="1" x14ac:dyDescent="0.3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6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ht="32.25" customHeight="1" thickBot="1" x14ac:dyDescent="0.25">
      <c r="A34" s="270" t="s">
        <v>50</v>
      </c>
      <c r="B34" s="271"/>
      <c r="C34" s="271"/>
      <c r="D34" s="271"/>
      <c r="E34" s="271"/>
      <c r="F34" s="271"/>
      <c r="G34" s="271"/>
      <c r="H34" s="271"/>
      <c r="I34" s="271"/>
      <c r="J34" s="271"/>
      <c r="K34" s="272"/>
    </row>
    <row r="35" spans="1:30" ht="19.5" customHeight="1" thickBot="1" x14ac:dyDescent="0.25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4"/>
    </row>
    <row r="36" spans="1:30" ht="20.25" customHeight="1" thickBot="1" x14ac:dyDescent="0.3">
      <c r="A36" s="329" t="s">
        <v>82</v>
      </c>
      <c r="B36" s="330"/>
      <c r="C36" s="330"/>
      <c r="D36" s="330"/>
      <c r="E36" s="330"/>
      <c r="F36" s="330"/>
      <c r="G36" s="330"/>
      <c r="H36" s="330"/>
      <c r="I36" s="330"/>
      <c r="J36" s="330"/>
      <c r="K36" s="331"/>
    </row>
    <row r="37" spans="1:30" s="77" customFormat="1" ht="20.25" customHeight="1" thickBot="1" x14ac:dyDescent="0.3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ht="20.25" customHeight="1" thickBot="1" x14ac:dyDescent="0.25">
      <c r="A38" s="92" t="s">
        <v>44</v>
      </c>
      <c r="B38" s="291" t="s">
        <v>60</v>
      </c>
      <c r="C38" s="292"/>
      <c r="D38" s="292"/>
      <c r="E38" s="292"/>
      <c r="F38" s="292"/>
      <c r="G38" s="292"/>
      <c r="H38" s="292"/>
      <c r="I38" s="293"/>
      <c r="J38" s="94" t="s">
        <v>18</v>
      </c>
      <c r="K38" s="95" t="s">
        <v>19</v>
      </c>
    </row>
    <row r="39" spans="1:30" ht="20.25" customHeight="1" x14ac:dyDescent="0.2">
      <c r="A39" s="69" t="s">
        <v>3</v>
      </c>
      <c r="B39" s="309" t="s">
        <v>97</v>
      </c>
      <c r="C39" s="309"/>
      <c r="D39" s="309"/>
      <c r="E39" s="309"/>
      <c r="F39" s="309"/>
      <c r="G39" s="309"/>
      <c r="H39" s="309"/>
      <c r="I39" s="286"/>
      <c r="J39" s="87">
        <v>8.3299999999999999E-2</v>
      </c>
      <c r="K39" s="88">
        <f>ROUND(K$32*J39,2)</f>
        <v>197.3</v>
      </c>
    </row>
    <row r="40" spans="1:30" ht="20.25" customHeight="1" thickBot="1" x14ac:dyDescent="0.25">
      <c r="A40" s="78" t="s">
        <v>5</v>
      </c>
      <c r="B40" s="305" t="s">
        <v>110</v>
      </c>
      <c r="C40" s="305"/>
      <c r="D40" s="305"/>
      <c r="E40" s="305"/>
      <c r="F40" s="305"/>
      <c r="G40" s="305"/>
      <c r="H40" s="305"/>
      <c r="I40" s="305"/>
      <c r="J40" s="89">
        <v>0.121</v>
      </c>
      <c r="K40" s="90">
        <f>ROUND(K$32*J40,2)</f>
        <v>286.60000000000002</v>
      </c>
    </row>
    <row r="41" spans="1:30" ht="20.25" customHeight="1" thickBot="1" x14ac:dyDescent="0.25">
      <c r="A41" s="251" t="s">
        <v>63</v>
      </c>
      <c r="B41" s="252"/>
      <c r="C41" s="252"/>
      <c r="D41" s="252"/>
      <c r="E41" s="252"/>
      <c r="F41" s="252"/>
      <c r="G41" s="252"/>
      <c r="H41" s="252"/>
      <c r="I41" s="252"/>
      <c r="J41" s="253"/>
      <c r="K41" s="91">
        <f>SUM(K39:K40)</f>
        <v>483.90000000000003</v>
      </c>
      <c r="O41" s="11"/>
    </row>
    <row r="42" spans="1:30" ht="20.25" customHeight="1" thickBo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O42" s="11"/>
    </row>
    <row r="43" spans="1:30" ht="21" customHeight="1" thickBot="1" x14ac:dyDescent="0.25">
      <c r="A43" s="321" t="s">
        <v>83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3"/>
    </row>
    <row r="44" spans="1:30" ht="21" customHeight="1" thickBot="1" x14ac:dyDescent="0.35">
      <c r="A44" s="15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30" ht="21" customHeight="1" thickBot="1" x14ac:dyDescent="0.25">
      <c r="A45" s="92" t="s">
        <v>43</v>
      </c>
      <c r="B45" s="293" t="s">
        <v>140</v>
      </c>
      <c r="C45" s="293"/>
      <c r="D45" s="293"/>
      <c r="E45" s="293"/>
      <c r="F45" s="293"/>
      <c r="G45" s="293"/>
      <c r="H45" s="293"/>
      <c r="I45" s="293"/>
      <c r="J45" s="94" t="s">
        <v>18</v>
      </c>
      <c r="K45" s="95" t="s">
        <v>19</v>
      </c>
    </row>
    <row r="46" spans="1:30" ht="18.75" customHeight="1" x14ac:dyDescent="0.2">
      <c r="A46" s="69" t="s">
        <v>34</v>
      </c>
      <c r="B46" s="286" t="s">
        <v>23</v>
      </c>
      <c r="C46" s="286"/>
      <c r="D46" s="286"/>
      <c r="E46" s="286"/>
      <c r="F46" s="286"/>
      <c r="G46" s="286"/>
      <c r="H46" s="286"/>
      <c r="I46" s="286"/>
      <c r="J46" s="97">
        <v>0.2</v>
      </c>
      <c r="K46" s="88">
        <f>ROUND(($K$32+$K$41)*J46,2)</f>
        <v>570.49</v>
      </c>
    </row>
    <row r="47" spans="1:30" ht="15.75" x14ac:dyDescent="0.2">
      <c r="A47" s="51" t="s">
        <v>5</v>
      </c>
      <c r="B47" s="303" t="s">
        <v>91</v>
      </c>
      <c r="C47" s="303"/>
      <c r="D47" s="303"/>
      <c r="E47" s="303"/>
      <c r="F47" s="303"/>
      <c r="G47" s="303"/>
      <c r="H47" s="303"/>
      <c r="I47" s="303"/>
      <c r="J47" s="96">
        <v>2.5000000000000001E-2</v>
      </c>
      <c r="K47" s="86">
        <f t="shared" ref="K47:K53" si="0">ROUND(($K$32+$K$41)*J47,2)</f>
        <v>71.31</v>
      </c>
    </row>
    <row r="48" spans="1:30" ht="15.75" x14ac:dyDescent="0.25">
      <c r="A48" s="225" t="s">
        <v>7</v>
      </c>
      <c r="B48" s="325" t="s">
        <v>191</v>
      </c>
      <c r="C48" s="325"/>
      <c r="D48" s="325"/>
      <c r="E48" s="325"/>
      <c r="F48" s="325"/>
      <c r="G48" s="325"/>
      <c r="H48" s="325"/>
      <c r="I48" s="325"/>
      <c r="J48" s="215">
        <f>1%*0.9191</f>
        <v>9.1910000000000013E-3</v>
      </c>
      <c r="K48" s="86">
        <f t="shared" si="0"/>
        <v>26.22</v>
      </c>
      <c r="L48" s="187"/>
      <c r="M48" s="187" t="s">
        <v>190</v>
      </c>
      <c r="N48" s="187"/>
      <c r="O48" s="188"/>
      <c r="P48" s="187"/>
      <c r="Q48" s="187"/>
      <c r="R48" s="187"/>
    </row>
    <row r="49" spans="1:15" ht="15.75" x14ac:dyDescent="0.2">
      <c r="A49" s="51" t="s">
        <v>22</v>
      </c>
      <c r="B49" s="303" t="s">
        <v>92</v>
      </c>
      <c r="C49" s="303"/>
      <c r="D49" s="303"/>
      <c r="E49" s="303"/>
      <c r="F49" s="303"/>
      <c r="G49" s="303"/>
      <c r="H49" s="303"/>
      <c r="I49" s="303"/>
      <c r="J49" s="96">
        <v>1.4999999999999999E-2</v>
      </c>
      <c r="K49" s="86">
        <f t="shared" si="0"/>
        <v>42.79</v>
      </c>
    </row>
    <row r="50" spans="1:15" ht="15.75" x14ac:dyDescent="0.2">
      <c r="A50" s="51" t="s">
        <v>8</v>
      </c>
      <c r="B50" s="303" t="s">
        <v>93</v>
      </c>
      <c r="C50" s="303"/>
      <c r="D50" s="303"/>
      <c r="E50" s="303"/>
      <c r="F50" s="303"/>
      <c r="G50" s="303"/>
      <c r="H50" s="303"/>
      <c r="I50" s="303"/>
      <c r="J50" s="96">
        <v>0.01</v>
      </c>
      <c r="K50" s="86">
        <f t="shared" si="0"/>
        <v>28.52</v>
      </c>
    </row>
    <row r="51" spans="1:15" ht="15.75" x14ac:dyDescent="0.2">
      <c r="A51" s="51" t="s">
        <v>9</v>
      </c>
      <c r="B51" s="303" t="s">
        <v>94</v>
      </c>
      <c r="C51" s="303"/>
      <c r="D51" s="303"/>
      <c r="E51" s="303"/>
      <c r="F51" s="303"/>
      <c r="G51" s="303"/>
      <c r="H51" s="303"/>
      <c r="I51" s="303"/>
      <c r="J51" s="96">
        <v>6.0000000000000001E-3</v>
      </c>
      <c r="K51" s="86">
        <f t="shared" si="0"/>
        <v>17.11</v>
      </c>
      <c r="O51" s="11"/>
    </row>
    <row r="52" spans="1:15" ht="15.75" x14ac:dyDescent="0.2">
      <c r="A52" s="51" t="s">
        <v>10</v>
      </c>
      <c r="B52" s="303" t="s">
        <v>95</v>
      </c>
      <c r="C52" s="303"/>
      <c r="D52" s="303"/>
      <c r="E52" s="303"/>
      <c r="F52" s="303"/>
      <c r="G52" s="303"/>
      <c r="H52" s="303"/>
      <c r="I52" s="303"/>
      <c r="J52" s="96">
        <v>2E-3</v>
      </c>
      <c r="K52" s="86">
        <f t="shared" si="0"/>
        <v>5.7</v>
      </c>
    </row>
    <row r="53" spans="1:15" ht="16.5" thickBot="1" x14ac:dyDescent="0.25">
      <c r="A53" s="78" t="s">
        <v>25</v>
      </c>
      <c r="B53" s="310" t="s">
        <v>61</v>
      </c>
      <c r="C53" s="310"/>
      <c r="D53" s="310"/>
      <c r="E53" s="310"/>
      <c r="F53" s="310"/>
      <c r="G53" s="310"/>
      <c r="H53" s="310"/>
      <c r="I53" s="310"/>
      <c r="J53" s="98">
        <v>0.08</v>
      </c>
      <c r="K53" s="90">
        <f t="shared" si="0"/>
        <v>228.2</v>
      </c>
    </row>
    <row r="54" spans="1:15" ht="21.75" customHeight="1" thickBot="1" x14ac:dyDescent="0.25">
      <c r="A54" s="319" t="s">
        <v>62</v>
      </c>
      <c r="B54" s="320"/>
      <c r="C54" s="320"/>
      <c r="D54" s="320"/>
      <c r="E54" s="320"/>
      <c r="F54" s="320"/>
      <c r="G54" s="320"/>
      <c r="H54" s="320"/>
      <c r="I54" s="320"/>
      <c r="J54" s="99">
        <f>SUM(J46:J53)</f>
        <v>0.34719100000000003</v>
      </c>
      <c r="K54" s="100">
        <f>SUM(K46:K53)</f>
        <v>990.33999999999992</v>
      </c>
      <c r="O54" s="11"/>
    </row>
    <row r="55" spans="1:15" ht="21.75" customHeight="1" thickBo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8"/>
      <c r="O55" s="11"/>
    </row>
    <row r="56" spans="1:15" ht="21" customHeight="1" thickBot="1" x14ac:dyDescent="0.25">
      <c r="A56" s="321" t="s">
        <v>98</v>
      </c>
      <c r="B56" s="322"/>
      <c r="C56" s="322"/>
      <c r="D56" s="322"/>
      <c r="E56" s="322"/>
      <c r="F56" s="322"/>
      <c r="G56" s="322"/>
      <c r="H56" s="322"/>
      <c r="I56" s="322"/>
      <c r="J56" s="322"/>
      <c r="K56" s="323"/>
    </row>
    <row r="57" spans="1:15" ht="21" customHeight="1" thickBot="1" x14ac:dyDescent="0.2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</row>
    <row r="58" spans="1:15" ht="34.5" customHeight="1" thickBot="1" x14ac:dyDescent="0.3">
      <c r="A58" s="92" t="s">
        <v>45</v>
      </c>
      <c r="B58" s="291" t="s">
        <v>51</v>
      </c>
      <c r="C58" s="292"/>
      <c r="D58" s="292"/>
      <c r="E58" s="292"/>
      <c r="F58" s="292"/>
      <c r="G58" s="104" t="s">
        <v>20</v>
      </c>
      <c r="H58" s="93" t="s">
        <v>16</v>
      </c>
      <c r="I58" s="110" t="s">
        <v>142</v>
      </c>
      <c r="J58" s="93" t="s">
        <v>141</v>
      </c>
      <c r="K58" s="105" t="s">
        <v>19</v>
      </c>
      <c r="M58" s="112"/>
    </row>
    <row r="59" spans="1:15" ht="20.25" customHeight="1" x14ac:dyDescent="0.25">
      <c r="A59" s="69" t="s">
        <v>3</v>
      </c>
      <c r="B59" s="324" t="s">
        <v>153</v>
      </c>
      <c r="C59" s="324"/>
      <c r="D59" s="324"/>
      <c r="E59" s="324"/>
      <c r="F59" s="324"/>
      <c r="G59" s="106">
        <v>4</v>
      </c>
      <c r="H59" s="107">
        <v>44</v>
      </c>
      <c r="I59" s="107">
        <v>1</v>
      </c>
      <c r="J59" s="97">
        <v>0.06</v>
      </c>
      <c r="K59" s="73">
        <v>0</v>
      </c>
      <c r="M59" s="113"/>
    </row>
    <row r="60" spans="1:15" ht="20.25" customHeight="1" x14ac:dyDescent="0.25">
      <c r="A60" s="51" t="s">
        <v>5</v>
      </c>
      <c r="B60" s="312" t="s">
        <v>154</v>
      </c>
      <c r="C60" s="312"/>
      <c r="D60" s="312"/>
      <c r="E60" s="312"/>
      <c r="F60" s="278"/>
      <c r="G60" s="108">
        <v>597.96</v>
      </c>
      <c r="H60" s="109">
        <v>1</v>
      </c>
      <c r="I60" s="109">
        <v>1</v>
      </c>
      <c r="J60" s="96">
        <v>0.01</v>
      </c>
      <c r="K60" s="65">
        <f>ROUND((G60*H60*I60)-(G60*H60*I60*J60),2)</f>
        <v>591.98</v>
      </c>
      <c r="M60" s="113"/>
    </row>
    <row r="61" spans="1:15" ht="20.25" customHeight="1" x14ac:dyDescent="0.2">
      <c r="A61" s="51" t="s">
        <v>7</v>
      </c>
      <c r="B61" s="313" t="s">
        <v>217</v>
      </c>
      <c r="C61" s="313"/>
      <c r="D61" s="313"/>
      <c r="E61" s="313"/>
      <c r="F61" s="313"/>
      <c r="G61" s="177">
        <v>21.88</v>
      </c>
      <c r="H61" s="178">
        <v>1</v>
      </c>
      <c r="I61" s="178">
        <v>1</v>
      </c>
      <c r="J61" s="179">
        <v>0</v>
      </c>
      <c r="K61" s="180">
        <f t="shared" ref="K61:K62" si="1">ROUND((G61*H61*I61)-(G61*H61*I61*J61),2)</f>
        <v>21.88</v>
      </c>
      <c r="M61" s="114"/>
    </row>
    <row r="62" spans="1:15" ht="20.25" customHeight="1" thickBot="1" x14ac:dyDescent="0.3">
      <c r="A62" s="217" t="s">
        <v>22</v>
      </c>
      <c r="B62" s="314" t="s">
        <v>207</v>
      </c>
      <c r="C62" s="315"/>
      <c r="D62" s="315"/>
      <c r="E62" s="315"/>
      <c r="F62" s="316"/>
      <c r="G62" s="218">
        <v>1.1200000000000001</v>
      </c>
      <c r="H62" s="219">
        <v>1</v>
      </c>
      <c r="I62" s="219">
        <v>1</v>
      </c>
      <c r="J62" s="220">
        <v>0</v>
      </c>
      <c r="K62" s="221">
        <f t="shared" si="1"/>
        <v>1.1200000000000001</v>
      </c>
      <c r="M62" s="115"/>
    </row>
    <row r="63" spans="1:15" ht="20.25" customHeight="1" thickBot="1" x14ac:dyDescent="0.3">
      <c r="A63" s="317" t="s">
        <v>62</v>
      </c>
      <c r="B63" s="318"/>
      <c r="C63" s="318"/>
      <c r="D63" s="318"/>
      <c r="E63" s="318"/>
      <c r="F63" s="318"/>
      <c r="G63" s="318"/>
      <c r="H63" s="318"/>
      <c r="I63" s="318"/>
      <c r="J63" s="318"/>
      <c r="K63" s="100">
        <f>ROUND(SUM(K59:K62),2)</f>
        <v>614.98</v>
      </c>
      <c r="M63" s="115"/>
    </row>
    <row r="64" spans="1:15" ht="20.25" customHeight="1" thickBot="1" x14ac:dyDescent="0.3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8"/>
    </row>
    <row r="65" spans="1:14" ht="20.25" customHeight="1" thickBot="1" x14ac:dyDescent="0.25">
      <c r="A65" s="297" t="s">
        <v>84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9"/>
    </row>
    <row r="66" spans="1:14" ht="20.25" customHeight="1" thickBo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</row>
    <row r="67" spans="1:14" ht="20.25" customHeight="1" thickBot="1" x14ac:dyDescent="0.25">
      <c r="A67" s="92">
        <v>2</v>
      </c>
      <c r="B67" s="291" t="s">
        <v>46</v>
      </c>
      <c r="C67" s="292"/>
      <c r="D67" s="292"/>
      <c r="E67" s="292"/>
      <c r="F67" s="292"/>
      <c r="G67" s="292"/>
      <c r="H67" s="292"/>
      <c r="I67" s="292"/>
      <c r="J67" s="293"/>
      <c r="K67" s="105" t="s">
        <v>19</v>
      </c>
    </row>
    <row r="68" spans="1:14" ht="20.25" customHeight="1" x14ac:dyDescent="0.2">
      <c r="A68" s="69" t="s">
        <v>47</v>
      </c>
      <c r="B68" s="286" t="str">
        <f>B38</f>
        <v>13º (DÉCIMO TERCEIRO) SALÁRIO, FÉRIAS  E ADICIONAL DE FÉRIAS</v>
      </c>
      <c r="C68" s="286"/>
      <c r="D68" s="286"/>
      <c r="E68" s="286"/>
      <c r="F68" s="286"/>
      <c r="G68" s="286"/>
      <c r="H68" s="286"/>
      <c r="I68" s="286"/>
      <c r="J68" s="286"/>
      <c r="K68" s="73">
        <f>$K$41</f>
        <v>483.90000000000003</v>
      </c>
    </row>
    <row r="69" spans="1:14" ht="20.25" customHeight="1" x14ac:dyDescent="0.2">
      <c r="A69" s="51" t="s">
        <v>43</v>
      </c>
      <c r="B69" s="303" t="s">
        <v>85</v>
      </c>
      <c r="C69" s="303"/>
      <c r="D69" s="303"/>
      <c r="E69" s="303"/>
      <c r="F69" s="303"/>
      <c r="G69" s="303"/>
      <c r="H69" s="303"/>
      <c r="I69" s="303"/>
      <c r="J69" s="303"/>
      <c r="K69" s="65">
        <f>$K$54</f>
        <v>990.33999999999992</v>
      </c>
    </row>
    <row r="70" spans="1:14" ht="20.25" customHeight="1" thickBot="1" x14ac:dyDescent="0.25">
      <c r="A70" s="78" t="s">
        <v>45</v>
      </c>
      <c r="B70" s="310" t="s">
        <v>51</v>
      </c>
      <c r="C70" s="310"/>
      <c r="D70" s="310"/>
      <c r="E70" s="310"/>
      <c r="F70" s="310"/>
      <c r="G70" s="310"/>
      <c r="H70" s="310"/>
      <c r="I70" s="310"/>
      <c r="J70" s="310"/>
      <c r="K70" s="82">
        <f>$K$63</f>
        <v>614.98</v>
      </c>
    </row>
    <row r="71" spans="1:14" ht="20.25" customHeight="1" thickBot="1" x14ac:dyDescent="0.25">
      <c r="A71" s="251" t="s">
        <v>12</v>
      </c>
      <c r="B71" s="252"/>
      <c r="C71" s="252"/>
      <c r="D71" s="252"/>
      <c r="E71" s="252"/>
      <c r="F71" s="252"/>
      <c r="G71" s="252"/>
      <c r="H71" s="252"/>
      <c r="I71" s="252"/>
      <c r="J71" s="311"/>
      <c r="K71" s="120">
        <f>SUM(K68:K70)</f>
        <v>2089.2200000000003</v>
      </c>
    </row>
    <row r="72" spans="1:14" ht="32.25" customHeight="1" thickBot="1" x14ac:dyDescent="0.25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8"/>
    </row>
    <row r="73" spans="1:14" ht="20.25" customHeight="1" thickBot="1" x14ac:dyDescent="0.25">
      <c r="A73" s="270" t="s">
        <v>49</v>
      </c>
      <c r="B73" s="271"/>
      <c r="C73" s="271"/>
      <c r="D73" s="271"/>
      <c r="E73" s="271"/>
      <c r="F73" s="271"/>
      <c r="G73" s="271"/>
      <c r="H73" s="271"/>
      <c r="I73" s="271"/>
      <c r="J73" s="271"/>
      <c r="K73" s="272"/>
    </row>
    <row r="74" spans="1:14" ht="20.25" customHeight="1" thickBot="1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</row>
    <row r="75" spans="1:14" ht="20.25" customHeight="1" thickBot="1" x14ac:dyDescent="0.25">
      <c r="A75" s="92">
        <v>3</v>
      </c>
      <c r="B75" s="291" t="s">
        <v>70</v>
      </c>
      <c r="C75" s="292"/>
      <c r="D75" s="292"/>
      <c r="E75" s="292"/>
      <c r="F75" s="292"/>
      <c r="G75" s="292"/>
      <c r="H75" s="292"/>
      <c r="I75" s="293"/>
      <c r="J75" s="94" t="s">
        <v>18</v>
      </c>
      <c r="K75" s="105" t="s">
        <v>24</v>
      </c>
      <c r="N75" s="12"/>
    </row>
    <row r="76" spans="1:14" ht="20.25" customHeight="1" x14ac:dyDescent="0.2">
      <c r="A76" s="69" t="s">
        <v>3</v>
      </c>
      <c r="B76" s="286" t="s">
        <v>30</v>
      </c>
      <c r="C76" s="286"/>
      <c r="D76" s="286"/>
      <c r="E76" s="286"/>
      <c r="F76" s="286"/>
      <c r="G76" s="286"/>
      <c r="H76" s="286"/>
      <c r="I76" s="286"/>
      <c r="J76" s="226">
        <v>1E-4</v>
      </c>
      <c r="K76" s="231">
        <f>(K32+K41+K53+K70)*J76</f>
        <v>0.36956410000000001</v>
      </c>
      <c r="L76" t="s">
        <v>219</v>
      </c>
    </row>
    <row r="77" spans="1:14" ht="20.25" customHeight="1" x14ac:dyDescent="0.2">
      <c r="A77" s="155" t="s">
        <v>5</v>
      </c>
      <c r="B77" s="303" t="s">
        <v>69</v>
      </c>
      <c r="C77" s="303"/>
      <c r="D77" s="303"/>
      <c r="E77" s="303"/>
      <c r="F77" s="303"/>
      <c r="G77" s="303"/>
      <c r="H77" s="303"/>
      <c r="I77" s="303"/>
      <c r="J77" s="227">
        <f>J53</f>
        <v>0.08</v>
      </c>
      <c r="K77" s="230">
        <f>K76*J77</f>
        <v>2.9565128E-2</v>
      </c>
    </row>
    <row r="78" spans="1:14" ht="20.25" customHeight="1" x14ac:dyDescent="0.2">
      <c r="A78" s="51" t="s">
        <v>7</v>
      </c>
      <c r="B78" s="245" t="s">
        <v>119</v>
      </c>
      <c r="C78" s="246"/>
      <c r="D78" s="246"/>
      <c r="E78" s="246"/>
      <c r="F78" s="246"/>
      <c r="G78" s="246"/>
      <c r="H78" s="246"/>
      <c r="I78" s="247"/>
      <c r="J78" s="228">
        <v>0.02</v>
      </c>
      <c r="K78" s="232">
        <f>ROUND((K41+K32)*J78,2)</f>
        <v>57.05</v>
      </c>
    </row>
    <row r="79" spans="1:14" ht="19.5" customHeight="1" x14ac:dyDescent="0.2">
      <c r="A79" s="51" t="s">
        <v>22</v>
      </c>
      <c r="B79" s="303" t="s">
        <v>71</v>
      </c>
      <c r="C79" s="303"/>
      <c r="D79" s="303"/>
      <c r="E79" s="303"/>
      <c r="F79" s="303"/>
      <c r="G79" s="303"/>
      <c r="H79" s="303"/>
      <c r="I79" s="303"/>
      <c r="J79" s="228">
        <v>1E-4</v>
      </c>
      <c r="K79" s="232">
        <f>(K32+K71)*J79</f>
        <v>0.44577810000000012</v>
      </c>
      <c r="L79" t="s">
        <v>220</v>
      </c>
    </row>
    <row r="80" spans="1:14" ht="20.25" customHeight="1" x14ac:dyDescent="0.2">
      <c r="A80" s="51" t="s">
        <v>8</v>
      </c>
      <c r="B80" s="303" t="s">
        <v>86</v>
      </c>
      <c r="C80" s="303"/>
      <c r="D80" s="303"/>
      <c r="E80" s="303"/>
      <c r="F80" s="303"/>
      <c r="G80" s="303"/>
      <c r="H80" s="303"/>
      <c r="I80" s="303"/>
      <c r="J80" s="228">
        <f>J54</f>
        <v>0.34719100000000003</v>
      </c>
      <c r="K80" s="232">
        <f>J80*K79</f>
        <v>0.15477014431710007</v>
      </c>
    </row>
    <row r="81" spans="1:15" ht="20.25" customHeight="1" thickBot="1" x14ac:dyDescent="0.25">
      <c r="A81" s="78" t="s">
        <v>9</v>
      </c>
      <c r="B81" s="248" t="s">
        <v>134</v>
      </c>
      <c r="C81" s="249"/>
      <c r="D81" s="249"/>
      <c r="E81" s="249"/>
      <c r="F81" s="249"/>
      <c r="G81" s="249"/>
      <c r="H81" s="249"/>
      <c r="I81" s="250"/>
      <c r="J81" s="229">
        <v>0.02</v>
      </c>
      <c r="K81" s="233">
        <f>ROUND((K32+K41)*J81,2)</f>
        <v>57.05</v>
      </c>
    </row>
    <row r="82" spans="1:15" ht="20.25" customHeight="1" thickBot="1" x14ac:dyDescent="0.25">
      <c r="A82" s="251" t="s">
        <v>62</v>
      </c>
      <c r="B82" s="252"/>
      <c r="C82" s="252"/>
      <c r="D82" s="252"/>
      <c r="E82" s="252"/>
      <c r="F82" s="252"/>
      <c r="G82" s="252"/>
      <c r="H82" s="252"/>
      <c r="I82" s="253"/>
      <c r="J82" s="123">
        <f>SUM(J76:J81)</f>
        <v>0.46739100000000006</v>
      </c>
      <c r="K82" s="124">
        <f>ROUND(SUM(K76:K81),2)</f>
        <v>115.1</v>
      </c>
    </row>
    <row r="83" spans="1:15" ht="32.25" customHeight="1" thickBot="1" x14ac:dyDescent="0.25">
      <c r="A83" s="101"/>
      <c r="B83" s="101"/>
      <c r="C83" s="101"/>
      <c r="D83" s="101"/>
      <c r="E83" s="101"/>
      <c r="F83" s="101"/>
      <c r="G83" s="101"/>
      <c r="H83" s="101"/>
      <c r="I83" s="101"/>
      <c r="J83" s="131"/>
      <c r="K83" s="132"/>
      <c r="O83" s="11"/>
    </row>
    <row r="84" spans="1:15" ht="20.25" customHeight="1" thickBot="1" x14ac:dyDescent="0.25">
      <c r="A84" s="254" t="s">
        <v>87</v>
      </c>
      <c r="B84" s="255"/>
      <c r="C84" s="255"/>
      <c r="D84" s="255"/>
      <c r="E84" s="255"/>
      <c r="F84" s="255"/>
      <c r="G84" s="255"/>
      <c r="H84" s="255"/>
      <c r="I84" s="255"/>
      <c r="J84" s="255"/>
      <c r="K84" s="256"/>
      <c r="O84" s="11"/>
    </row>
    <row r="85" spans="1:15" s="2" customFormat="1" ht="20.25" customHeight="1" thickBot="1" x14ac:dyDescent="0.25">
      <c r="A85" s="133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M85" s="10"/>
      <c r="O85" s="11"/>
    </row>
    <row r="86" spans="1:15" s="2" customFormat="1" ht="20.25" customHeight="1" thickBot="1" x14ac:dyDescent="0.25">
      <c r="A86" s="306" t="s">
        <v>99</v>
      </c>
      <c r="B86" s="307"/>
      <c r="C86" s="307"/>
      <c r="D86" s="307"/>
      <c r="E86" s="307"/>
      <c r="F86" s="307"/>
      <c r="G86" s="307"/>
      <c r="H86" s="307"/>
      <c r="I86" s="307"/>
      <c r="J86" s="307"/>
      <c r="K86" s="308"/>
      <c r="M86" s="10"/>
      <c r="O86" s="11"/>
    </row>
    <row r="87" spans="1:15" s="2" customFormat="1" ht="20.25" customHeight="1" thickBot="1" x14ac:dyDescent="0.25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M87" s="10"/>
    </row>
    <row r="88" spans="1:15" s="2" customFormat="1" ht="20.25" customHeight="1" thickBot="1" x14ac:dyDescent="0.25">
      <c r="A88" s="92" t="s">
        <v>28</v>
      </c>
      <c r="B88" s="292" t="s">
        <v>64</v>
      </c>
      <c r="C88" s="292"/>
      <c r="D88" s="292"/>
      <c r="E88" s="292"/>
      <c r="F88" s="292"/>
      <c r="G88" s="292"/>
      <c r="H88" s="292"/>
      <c r="I88" s="292"/>
      <c r="J88" s="94" t="s">
        <v>18</v>
      </c>
      <c r="K88" s="105" t="s">
        <v>24</v>
      </c>
      <c r="M88" s="10"/>
      <c r="O88" s="11"/>
    </row>
    <row r="89" spans="1:15" s="2" customFormat="1" ht="20.25" customHeight="1" x14ac:dyDescent="0.2">
      <c r="A89" s="69" t="s">
        <v>3</v>
      </c>
      <c r="B89" s="309" t="s">
        <v>65</v>
      </c>
      <c r="C89" s="309"/>
      <c r="D89" s="309"/>
      <c r="E89" s="309"/>
      <c r="F89" s="309"/>
      <c r="G89" s="309"/>
      <c r="H89" s="309"/>
      <c r="I89" s="286"/>
      <c r="J89" s="122">
        <v>1E-4</v>
      </c>
      <c r="K89" s="88">
        <f>ROUND(($K$32+$K$71+$K$82)*J89,2)</f>
        <v>0.46</v>
      </c>
      <c r="L89" t="s">
        <v>221</v>
      </c>
      <c r="M89" s="10"/>
    </row>
    <row r="90" spans="1:15" s="2" customFormat="1" ht="20.25" customHeight="1" x14ac:dyDescent="0.2">
      <c r="A90" s="51" t="s">
        <v>5</v>
      </c>
      <c r="B90" s="304" t="s">
        <v>144</v>
      </c>
      <c r="C90" s="304"/>
      <c r="D90" s="304"/>
      <c r="E90" s="304"/>
      <c r="F90" s="304"/>
      <c r="G90" s="304"/>
      <c r="H90" s="304"/>
      <c r="I90" s="304"/>
      <c r="J90" s="121">
        <v>1E-4</v>
      </c>
      <c r="K90" s="86">
        <f>ROUND(($K$32+$K$71+$K$82)*J90,2)</f>
        <v>0.46</v>
      </c>
      <c r="L90" t="s">
        <v>221</v>
      </c>
      <c r="M90" s="10"/>
    </row>
    <row r="91" spans="1:15" s="2" customFormat="1" ht="20.25" customHeight="1" x14ac:dyDescent="0.2">
      <c r="A91" s="51" t="s">
        <v>7</v>
      </c>
      <c r="B91" s="304" t="s">
        <v>66</v>
      </c>
      <c r="C91" s="304"/>
      <c r="D91" s="304"/>
      <c r="E91" s="304"/>
      <c r="F91" s="304"/>
      <c r="G91" s="304"/>
      <c r="H91" s="304"/>
      <c r="I91" s="304"/>
      <c r="J91" s="121">
        <v>1E-4</v>
      </c>
      <c r="K91" s="86">
        <f>ROUND(($K$32+$K$71+$K$82)*J91,2)</f>
        <v>0.46</v>
      </c>
      <c r="L91" t="s">
        <v>221</v>
      </c>
      <c r="M91" s="10"/>
    </row>
    <row r="92" spans="1:15" s="2" customFormat="1" ht="20.25" customHeight="1" x14ac:dyDescent="0.2">
      <c r="A92" s="51" t="s">
        <v>22</v>
      </c>
      <c r="B92" s="304" t="s">
        <v>112</v>
      </c>
      <c r="C92" s="304"/>
      <c r="D92" s="304"/>
      <c r="E92" s="304"/>
      <c r="F92" s="304"/>
      <c r="G92" s="304"/>
      <c r="H92" s="304"/>
      <c r="I92" s="304"/>
      <c r="J92" s="121">
        <v>1E-4</v>
      </c>
      <c r="K92" s="86">
        <f>ROUND(($K$32+$K$71+$K$82)*J92,2)</f>
        <v>0.46</v>
      </c>
      <c r="L92" t="s">
        <v>221</v>
      </c>
      <c r="M92" s="10"/>
    </row>
    <row r="93" spans="1:15" s="2" customFormat="1" ht="20.25" customHeight="1" x14ac:dyDescent="0.2">
      <c r="A93" s="51" t="s">
        <v>8</v>
      </c>
      <c r="B93" s="304" t="s">
        <v>145</v>
      </c>
      <c r="C93" s="304"/>
      <c r="D93" s="304"/>
      <c r="E93" s="304"/>
      <c r="F93" s="304"/>
      <c r="G93" s="304"/>
      <c r="H93" s="304"/>
      <c r="I93" s="304"/>
      <c r="J93" s="121">
        <v>1E-4</v>
      </c>
      <c r="K93" s="86">
        <f>ROUND(($K$32+$K$71+$K$82)*J93,2)</f>
        <v>0.46</v>
      </c>
      <c r="L93" t="s">
        <v>221</v>
      </c>
      <c r="M93" s="10"/>
    </row>
    <row r="94" spans="1:15" s="2" customFormat="1" ht="20.25" customHeight="1" thickBot="1" x14ac:dyDescent="0.25">
      <c r="A94" s="78" t="s">
        <v>9</v>
      </c>
      <c r="B94" s="305" t="s">
        <v>67</v>
      </c>
      <c r="C94" s="305"/>
      <c r="D94" s="305"/>
      <c r="E94" s="305"/>
      <c r="F94" s="305"/>
      <c r="G94" s="305"/>
      <c r="H94" s="305"/>
      <c r="I94" s="305"/>
      <c r="J94" s="135"/>
      <c r="K94" s="90">
        <f>($K$32+$K$71+$K$82)*J94</f>
        <v>0</v>
      </c>
      <c r="M94" s="10"/>
    </row>
    <row r="95" spans="1:15" s="2" customFormat="1" ht="20.45" customHeight="1" thickBot="1" x14ac:dyDescent="0.25">
      <c r="A95" s="251" t="s">
        <v>12</v>
      </c>
      <c r="B95" s="252"/>
      <c r="C95" s="252"/>
      <c r="D95" s="252"/>
      <c r="E95" s="252"/>
      <c r="F95" s="252"/>
      <c r="G95" s="252"/>
      <c r="H95" s="252"/>
      <c r="I95" s="252"/>
      <c r="J95" s="253"/>
      <c r="K95" s="91">
        <f>SUM(K89:K94)</f>
        <v>2.3000000000000003</v>
      </c>
      <c r="M95" s="10"/>
    </row>
    <row r="96" spans="1:15" s="2" customFormat="1" ht="20.25" customHeight="1" thickBot="1" x14ac:dyDescent="0.25">
      <c r="A96" s="101"/>
      <c r="B96" s="101"/>
      <c r="C96" s="101"/>
      <c r="D96" s="101"/>
      <c r="E96" s="101"/>
      <c r="F96" s="101"/>
      <c r="G96" s="101"/>
      <c r="H96" s="101"/>
      <c r="I96" s="101"/>
      <c r="J96" s="101"/>
      <c r="K96" s="8"/>
      <c r="M96" s="10"/>
    </row>
    <row r="97" spans="1:15" s="2" customFormat="1" ht="20.25" customHeight="1" thickBot="1" x14ac:dyDescent="0.3">
      <c r="A97" s="288" t="s">
        <v>88</v>
      </c>
      <c r="B97" s="289"/>
      <c r="C97" s="289"/>
      <c r="D97" s="289"/>
      <c r="E97" s="289"/>
      <c r="F97" s="289"/>
      <c r="G97" s="289"/>
      <c r="H97" s="289"/>
      <c r="I97" s="289"/>
      <c r="J97" s="289"/>
      <c r="K97" s="290"/>
      <c r="M97" s="10"/>
    </row>
    <row r="98" spans="1:15" s="2" customFormat="1" ht="20.25" customHeight="1" thickBot="1" x14ac:dyDescent="0.3">
      <c r="A98" s="15"/>
      <c r="B98" s="13"/>
      <c r="C98" s="13"/>
      <c r="D98" s="13"/>
      <c r="E98" s="13"/>
      <c r="F98" s="13"/>
      <c r="G98" s="13"/>
      <c r="H98" s="13"/>
      <c r="I98" s="13"/>
      <c r="J98" s="9"/>
      <c r="K98" s="8"/>
      <c r="M98" s="10"/>
    </row>
    <row r="99" spans="1:15" s="2" customFormat="1" ht="20.25" customHeight="1" thickBot="1" x14ac:dyDescent="0.25">
      <c r="A99" s="92" t="s">
        <v>72</v>
      </c>
      <c r="B99" s="291" t="s">
        <v>73</v>
      </c>
      <c r="C99" s="292"/>
      <c r="D99" s="292"/>
      <c r="E99" s="292"/>
      <c r="F99" s="292"/>
      <c r="G99" s="292"/>
      <c r="H99" s="292"/>
      <c r="I99" s="293"/>
      <c r="J99" s="94" t="s">
        <v>18</v>
      </c>
      <c r="K99" s="105" t="s">
        <v>24</v>
      </c>
      <c r="M99" s="10"/>
      <c r="O99" s="11"/>
    </row>
    <row r="100" spans="1:15" s="2" customFormat="1" ht="20.25" customHeight="1" thickBot="1" x14ac:dyDescent="0.25">
      <c r="A100" s="4" t="s">
        <v>3</v>
      </c>
      <c r="B100" s="294" t="s">
        <v>74</v>
      </c>
      <c r="C100" s="295"/>
      <c r="D100" s="295"/>
      <c r="E100" s="295"/>
      <c r="F100" s="295"/>
      <c r="G100" s="295"/>
      <c r="H100" s="295"/>
      <c r="I100" s="296"/>
      <c r="J100" s="7">
        <v>0</v>
      </c>
      <c r="K100" s="130">
        <f>+SUM($K$32+$K$71+$K$82)*J100</f>
        <v>0</v>
      </c>
      <c r="M100" s="10"/>
      <c r="O100" s="11"/>
    </row>
    <row r="101" spans="1:15" s="2" customFormat="1" ht="18.75" customHeight="1" thickBot="1" x14ac:dyDescent="0.25">
      <c r="A101" s="61"/>
      <c r="B101" s="62"/>
      <c r="C101" s="62"/>
      <c r="D101" s="62"/>
      <c r="E101" s="62"/>
      <c r="F101" s="62"/>
      <c r="G101" s="62"/>
      <c r="H101" s="62"/>
      <c r="I101" s="46"/>
      <c r="J101" s="136"/>
      <c r="K101" s="137"/>
      <c r="M101" s="10"/>
    </row>
    <row r="102" spans="1:15" s="2" customFormat="1" ht="18.75" customHeight="1" thickBot="1" x14ac:dyDescent="0.25">
      <c r="A102" s="297" t="s">
        <v>75</v>
      </c>
      <c r="B102" s="298"/>
      <c r="C102" s="298"/>
      <c r="D102" s="298"/>
      <c r="E102" s="298"/>
      <c r="F102" s="298"/>
      <c r="G102" s="298"/>
      <c r="H102" s="298"/>
      <c r="I102" s="298"/>
      <c r="J102" s="298"/>
      <c r="K102" s="299"/>
      <c r="M102" s="10"/>
    </row>
    <row r="103" spans="1:15" s="2" customFormat="1" ht="20.25" customHeight="1" thickBo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M103" s="10"/>
    </row>
    <row r="104" spans="1:15" s="2" customFormat="1" ht="20.25" customHeight="1" x14ac:dyDescent="0.2">
      <c r="A104" s="139">
        <v>4</v>
      </c>
      <c r="B104" s="300" t="s">
        <v>76</v>
      </c>
      <c r="C104" s="301"/>
      <c r="D104" s="301"/>
      <c r="E104" s="301"/>
      <c r="F104" s="301"/>
      <c r="G104" s="301"/>
      <c r="H104" s="301"/>
      <c r="I104" s="301"/>
      <c r="J104" s="302"/>
      <c r="K104" s="140" t="s">
        <v>19</v>
      </c>
      <c r="M104" s="10"/>
    </row>
    <row r="105" spans="1:15" s="2" customFormat="1" ht="20.25" customHeight="1" thickBot="1" x14ac:dyDescent="0.25">
      <c r="A105" s="51" t="s">
        <v>28</v>
      </c>
      <c r="B105" s="303" t="s">
        <v>64</v>
      </c>
      <c r="C105" s="303"/>
      <c r="D105" s="303"/>
      <c r="E105" s="303"/>
      <c r="F105" s="303"/>
      <c r="G105" s="303"/>
      <c r="H105" s="303"/>
      <c r="I105" s="303"/>
      <c r="J105" s="303"/>
      <c r="K105" s="65">
        <f>$K$95</f>
        <v>2.3000000000000003</v>
      </c>
      <c r="M105" s="10"/>
    </row>
    <row r="106" spans="1:15" s="10" customFormat="1" ht="20.25" customHeight="1" thickBot="1" x14ac:dyDescent="0.25">
      <c r="A106" s="251" t="s">
        <v>12</v>
      </c>
      <c r="B106" s="252"/>
      <c r="C106" s="252"/>
      <c r="D106" s="252"/>
      <c r="E106" s="252"/>
      <c r="F106" s="252"/>
      <c r="G106" s="252"/>
      <c r="H106" s="252"/>
      <c r="I106" s="252"/>
      <c r="J106" s="253"/>
      <c r="K106" s="91">
        <f>SUM(K105:K105)</f>
        <v>2.3000000000000003</v>
      </c>
    </row>
    <row r="107" spans="1:15" s="2" customFormat="1" ht="31.5" customHeight="1" thickBot="1" x14ac:dyDescent="0.25">
      <c r="A107" s="101"/>
      <c r="B107" s="101"/>
      <c r="C107" s="101"/>
      <c r="D107" s="101"/>
      <c r="E107" s="101"/>
      <c r="F107" s="101"/>
      <c r="G107" s="101"/>
      <c r="H107" s="101"/>
      <c r="I107" s="101"/>
      <c r="J107" s="101"/>
      <c r="K107" s="8"/>
      <c r="M107" s="10"/>
    </row>
    <row r="108" spans="1:15" s="2" customFormat="1" ht="20.25" customHeight="1" thickBot="1" x14ac:dyDescent="0.25">
      <c r="A108" s="270" t="s">
        <v>48</v>
      </c>
      <c r="B108" s="271"/>
      <c r="C108" s="271"/>
      <c r="D108" s="271"/>
      <c r="E108" s="271"/>
      <c r="F108" s="271"/>
      <c r="G108" s="271"/>
      <c r="H108" s="271"/>
      <c r="I108" s="271"/>
      <c r="J108" s="271"/>
      <c r="K108" s="272"/>
      <c r="M108" s="10"/>
    </row>
    <row r="109" spans="1:15" s="2" customFormat="1" ht="20.25" customHeight="1" thickBot="1" x14ac:dyDescent="0.25">
      <c r="A109" s="129"/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  <c r="M109" s="10"/>
    </row>
    <row r="110" spans="1:15" s="2" customFormat="1" ht="20.25" customHeight="1" thickBot="1" x14ac:dyDescent="0.25">
      <c r="A110" s="145">
        <v>5</v>
      </c>
      <c r="B110" s="281" t="s">
        <v>33</v>
      </c>
      <c r="C110" s="282"/>
      <c r="D110" s="282"/>
      <c r="E110" s="282"/>
      <c r="F110" s="283"/>
      <c r="G110" s="284" t="s">
        <v>102</v>
      </c>
      <c r="H110" s="285"/>
      <c r="I110" s="93" t="s">
        <v>21</v>
      </c>
      <c r="J110" s="93" t="s">
        <v>18</v>
      </c>
      <c r="K110" s="105" t="s">
        <v>19</v>
      </c>
      <c r="M110" s="277"/>
      <c r="N110" s="277"/>
      <c r="O110" s="277"/>
    </row>
    <row r="111" spans="1:15" s="2" customFormat="1" ht="20.25" customHeight="1" x14ac:dyDescent="0.2">
      <c r="A111" s="204" t="s">
        <v>3</v>
      </c>
      <c r="B111" s="286" t="s">
        <v>136</v>
      </c>
      <c r="C111" s="286"/>
      <c r="D111" s="286"/>
      <c r="E111" s="286"/>
      <c r="F111" s="286"/>
      <c r="G111" s="287">
        <f>'UNIFORME GERAL'!G9</f>
        <v>3.33</v>
      </c>
      <c r="H111" s="287"/>
      <c r="I111" s="107"/>
      <c r="J111" s="205"/>
      <c r="K111" s="206">
        <f>G111</f>
        <v>3.33</v>
      </c>
      <c r="M111" s="279"/>
      <c r="N111" s="279"/>
      <c r="O111" s="279"/>
    </row>
    <row r="112" spans="1:15" s="2" customFormat="1" ht="20.25" customHeight="1" x14ac:dyDescent="0.2">
      <c r="A112" s="155" t="s">
        <v>5</v>
      </c>
      <c r="B112" s="278" t="s">
        <v>26</v>
      </c>
      <c r="C112" s="278"/>
      <c r="D112" s="278"/>
      <c r="E112" s="278"/>
      <c r="F112" s="278"/>
      <c r="G112" s="269">
        <v>0</v>
      </c>
      <c r="H112" s="269"/>
      <c r="I112" s="109"/>
      <c r="J112" s="175"/>
      <c r="K112" s="176">
        <f>G112-J112</f>
        <v>0</v>
      </c>
      <c r="M112" s="280"/>
      <c r="N112" s="280"/>
      <c r="O112" s="280"/>
    </row>
    <row r="113" spans="1:19" s="2" customFormat="1" ht="20.25" customHeight="1" x14ac:dyDescent="0.2">
      <c r="A113" s="155" t="s">
        <v>7</v>
      </c>
      <c r="B113" s="278" t="s">
        <v>27</v>
      </c>
      <c r="C113" s="278"/>
      <c r="D113" s="278"/>
      <c r="E113" s="278"/>
      <c r="F113" s="278"/>
      <c r="G113" s="269">
        <f>'EQUIPAMENTOS '!G5</f>
        <v>2.58</v>
      </c>
      <c r="H113" s="269"/>
      <c r="I113" s="109"/>
      <c r="J113" s="175"/>
      <c r="K113" s="176">
        <f>G113</f>
        <v>2.58</v>
      </c>
      <c r="M113" s="10"/>
    </row>
    <row r="114" spans="1:19" s="2" customFormat="1" ht="20.25" customHeight="1" thickBot="1" x14ac:dyDescent="0.25">
      <c r="A114" s="160" t="s">
        <v>22</v>
      </c>
      <c r="B114" s="268" t="s">
        <v>126</v>
      </c>
      <c r="C114" s="268"/>
      <c r="D114" s="268"/>
      <c r="E114" s="268"/>
      <c r="F114" s="268"/>
      <c r="G114" s="269" t="s">
        <v>206</v>
      </c>
      <c r="H114" s="269"/>
      <c r="I114" s="201"/>
      <c r="J114" s="202"/>
      <c r="K114" s="203" t="str">
        <f>G114</f>
        <v>-</v>
      </c>
      <c r="M114" s="10"/>
    </row>
    <row r="115" spans="1:19" s="10" customFormat="1" ht="20.25" customHeight="1" thickBot="1" x14ac:dyDescent="0.25">
      <c r="A115" s="251" t="s">
        <v>12</v>
      </c>
      <c r="B115" s="252"/>
      <c r="C115" s="252"/>
      <c r="D115" s="252"/>
      <c r="E115" s="252"/>
      <c r="F115" s="252"/>
      <c r="G115" s="252"/>
      <c r="H115" s="252"/>
      <c r="I115" s="252"/>
      <c r="J115" s="253"/>
      <c r="K115" s="91">
        <f>ROUND(SUM(K111:K114),2)</f>
        <v>5.91</v>
      </c>
    </row>
    <row r="116" spans="1:19" s="2" customFormat="1" ht="32.25" customHeight="1" thickBot="1" x14ac:dyDescent="0.2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8"/>
      <c r="M116" s="10"/>
      <c r="R116" s="10"/>
      <c r="S116" s="10"/>
    </row>
    <row r="117" spans="1:19" s="10" customFormat="1" ht="27" customHeight="1" thickBot="1" x14ac:dyDescent="0.25">
      <c r="A117" s="270" t="s">
        <v>52</v>
      </c>
      <c r="B117" s="271"/>
      <c r="C117" s="271"/>
      <c r="D117" s="271"/>
      <c r="E117" s="271"/>
      <c r="F117" s="271"/>
      <c r="G117" s="271"/>
      <c r="H117" s="271"/>
      <c r="I117" s="271"/>
      <c r="J117" s="271"/>
      <c r="K117" s="272"/>
    </row>
    <row r="118" spans="1:19" s="2" customFormat="1" ht="18.75" customHeight="1" thickBot="1" x14ac:dyDescent="0.3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M118" s="10"/>
      <c r="N118" s="10"/>
      <c r="O118" s="16"/>
      <c r="P118" s="17"/>
      <c r="Q118" s="17"/>
      <c r="R118" s="17"/>
      <c r="S118" s="17"/>
    </row>
    <row r="119" spans="1:19" s="2" customFormat="1" ht="20.25" customHeight="1" thickBot="1" x14ac:dyDescent="0.3">
      <c r="A119" s="141">
        <v>6</v>
      </c>
      <c r="B119" s="273" t="s">
        <v>127</v>
      </c>
      <c r="C119" s="273"/>
      <c r="D119" s="273"/>
      <c r="E119" s="273"/>
      <c r="F119" s="273"/>
      <c r="G119" s="273"/>
      <c r="H119" s="273"/>
      <c r="I119" s="273"/>
      <c r="J119" s="104" t="s">
        <v>18</v>
      </c>
      <c r="K119" s="104" t="s">
        <v>100</v>
      </c>
      <c r="M119" s="10"/>
      <c r="N119" s="10"/>
      <c r="O119" s="24"/>
      <c r="P119" s="17"/>
      <c r="Q119" s="17"/>
      <c r="R119" s="17"/>
      <c r="S119" s="17"/>
    </row>
    <row r="120" spans="1:19" s="2" customFormat="1" ht="20.25" customHeight="1" thickBot="1" x14ac:dyDescent="0.3">
      <c r="A120" s="274" t="s">
        <v>101</v>
      </c>
      <c r="B120" s="275"/>
      <c r="C120" s="275"/>
      <c r="D120" s="275"/>
      <c r="E120" s="275"/>
      <c r="F120" s="275"/>
      <c r="G120" s="275"/>
      <c r="H120" s="275"/>
      <c r="I120" s="275"/>
      <c r="J120" s="276"/>
      <c r="K120" s="153">
        <f>K138</f>
        <v>4581.0910000000013</v>
      </c>
      <c r="M120" s="10"/>
      <c r="N120" s="10"/>
      <c r="O120" s="25"/>
      <c r="P120" s="18"/>
      <c r="Q120" s="19"/>
      <c r="R120" s="19"/>
      <c r="S120" s="19"/>
    </row>
    <row r="121" spans="1:19" s="2" customFormat="1" ht="20.25" customHeight="1" x14ac:dyDescent="0.25">
      <c r="A121" s="69" t="s">
        <v>3</v>
      </c>
      <c r="B121" s="257" t="s">
        <v>31</v>
      </c>
      <c r="C121" s="258"/>
      <c r="D121" s="258"/>
      <c r="E121" s="258"/>
      <c r="F121" s="258"/>
      <c r="G121" s="258"/>
      <c r="H121" s="258"/>
      <c r="I121" s="259"/>
      <c r="J121" s="156">
        <v>6.0330000000000002E-3</v>
      </c>
      <c r="K121" s="210">
        <f>K120*J121</f>
        <v>27.637722003000007</v>
      </c>
      <c r="L121" s="239">
        <f>'RESUMO COMPLETO'!L9-'RESUMO COMPLETO'!K9</f>
        <v>-304494</v>
      </c>
      <c r="M121" s="10"/>
      <c r="N121" s="10"/>
      <c r="O121" s="20"/>
      <c r="P121" s="21"/>
      <c r="Q121" s="22"/>
      <c r="R121" s="22"/>
      <c r="S121" s="22"/>
    </row>
    <row r="122" spans="1:19" s="2" customFormat="1" ht="20.25" customHeight="1" thickBot="1" x14ac:dyDescent="0.3">
      <c r="A122" s="78" t="s">
        <v>5</v>
      </c>
      <c r="B122" s="260" t="s">
        <v>89</v>
      </c>
      <c r="C122" s="261"/>
      <c r="D122" s="261"/>
      <c r="E122" s="261"/>
      <c r="F122" s="261"/>
      <c r="G122" s="261"/>
      <c r="H122" s="261"/>
      <c r="I122" s="262"/>
      <c r="J122" s="157">
        <v>5.5999999999999999E-3</v>
      </c>
      <c r="K122" s="211">
        <f>ROUND((K120*J122),2)</f>
        <v>25.65</v>
      </c>
      <c r="M122" s="10"/>
      <c r="N122" s="10"/>
      <c r="O122" s="20"/>
      <c r="P122" s="21"/>
      <c r="Q122" s="22"/>
      <c r="R122" s="22"/>
      <c r="S122" s="22"/>
    </row>
    <row r="123" spans="1:19" s="2" customFormat="1" ht="20.25" customHeight="1" thickBot="1" x14ac:dyDescent="0.3">
      <c r="A123" s="263" t="s">
        <v>120</v>
      </c>
      <c r="B123" s="264"/>
      <c r="C123" s="264"/>
      <c r="D123" s="264"/>
      <c r="E123" s="264"/>
      <c r="F123" s="264"/>
      <c r="G123" s="264" t="s">
        <v>121</v>
      </c>
      <c r="H123" s="264"/>
      <c r="I123" s="264"/>
      <c r="J123" s="265"/>
      <c r="K123" s="212">
        <f>SUM(K120:K122)</f>
        <v>4634.3787220030008</v>
      </c>
      <c r="M123" s="10"/>
      <c r="N123" s="10"/>
      <c r="O123" s="20"/>
      <c r="P123" s="21"/>
      <c r="Q123" s="22"/>
      <c r="R123" s="22"/>
      <c r="S123" s="22"/>
    </row>
    <row r="124" spans="1:19" s="2" customFormat="1" ht="20.25" customHeight="1" x14ac:dyDescent="0.25">
      <c r="A124" s="5" t="s">
        <v>7</v>
      </c>
      <c r="B124" s="266" t="s">
        <v>122</v>
      </c>
      <c r="C124" s="267"/>
      <c r="D124" s="267"/>
      <c r="E124" s="267"/>
      <c r="F124" s="267"/>
      <c r="G124" s="267"/>
      <c r="H124" s="267"/>
      <c r="I124" s="158">
        <f>SUM(J125:J127)*100</f>
        <v>8.6499999999999986</v>
      </c>
      <c r="J124" s="159">
        <f>ROUND((100-I124)/100,2)</f>
        <v>0.91</v>
      </c>
      <c r="K124" s="213">
        <f>SUM(K123/J124)</f>
        <v>5092.7238703329676</v>
      </c>
      <c r="M124" s="10"/>
      <c r="N124" s="10"/>
      <c r="O124" s="20"/>
      <c r="P124" s="21"/>
      <c r="Q124" s="22"/>
      <c r="R124" s="22"/>
      <c r="S124" s="22"/>
    </row>
    <row r="125" spans="1:19" s="2" customFormat="1" ht="20.25" customHeight="1" x14ac:dyDescent="0.25">
      <c r="A125" s="155"/>
      <c r="B125" s="245" t="s">
        <v>105</v>
      </c>
      <c r="C125" s="246"/>
      <c r="D125" s="246"/>
      <c r="E125" s="246"/>
      <c r="F125" s="246"/>
      <c r="G125" s="246"/>
      <c r="H125" s="246"/>
      <c r="I125" s="247"/>
      <c r="J125" s="154">
        <v>6.4999999999999997E-3</v>
      </c>
      <c r="K125" s="211">
        <f>ROUND((J125*K124),2)</f>
        <v>33.1</v>
      </c>
      <c r="M125" s="10"/>
      <c r="N125" s="10"/>
      <c r="O125" s="20"/>
      <c r="P125" s="21"/>
      <c r="Q125" s="22"/>
      <c r="R125" s="22"/>
      <c r="S125" s="22"/>
    </row>
    <row r="126" spans="1:19" s="2" customFormat="1" ht="20.25" customHeight="1" x14ac:dyDescent="0.25">
      <c r="A126" s="155"/>
      <c r="B126" s="245" t="s">
        <v>106</v>
      </c>
      <c r="C126" s="246"/>
      <c r="D126" s="246"/>
      <c r="E126" s="246"/>
      <c r="F126" s="246"/>
      <c r="G126" s="246"/>
      <c r="H126" s="246"/>
      <c r="I126" s="247"/>
      <c r="J126" s="154">
        <v>0.03</v>
      </c>
      <c r="K126" s="211">
        <f>ROUND((J126*K124),2)</f>
        <v>152.78</v>
      </c>
      <c r="M126" s="10"/>
      <c r="N126" s="10"/>
      <c r="O126" s="20"/>
      <c r="P126" s="21"/>
      <c r="Q126" s="22"/>
      <c r="R126" s="22"/>
      <c r="S126" s="22"/>
    </row>
    <row r="127" spans="1:19" s="2" customFormat="1" ht="20.25" customHeight="1" thickBot="1" x14ac:dyDescent="0.3">
      <c r="A127" s="160"/>
      <c r="B127" s="248" t="s">
        <v>104</v>
      </c>
      <c r="C127" s="249"/>
      <c r="D127" s="249"/>
      <c r="E127" s="249"/>
      <c r="F127" s="249"/>
      <c r="G127" s="249"/>
      <c r="H127" s="249"/>
      <c r="I127" s="250"/>
      <c r="J127" s="157">
        <v>0.05</v>
      </c>
      <c r="K127" s="214">
        <f>ROUND((J127*K124),2)</f>
        <v>254.64</v>
      </c>
      <c r="M127" s="10"/>
      <c r="N127" s="10"/>
      <c r="O127" s="20"/>
      <c r="P127" s="21"/>
      <c r="Q127" s="22"/>
      <c r="R127" s="22"/>
      <c r="S127" s="22"/>
    </row>
    <row r="128" spans="1:19" s="2" customFormat="1" ht="20.25" customHeight="1" thickBot="1" x14ac:dyDescent="0.3">
      <c r="A128" s="251" t="s">
        <v>12</v>
      </c>
      <c r="B128" s="252"/>
      <c r="C128" s="252"/>
      <c r="D128" s="252"/>
      <c r="E128" s="252"/>
      <c r="F128" s="252"/>
      <c r="G128" s="252"/>
      <c r="H128" s="252"/>
      <c r="I128" s="252"/>
      <c r="J128" s="253"/>
      <c r="K128" s="181">
        <f>ROUND(SUM(K125:K127,K121:K122),2)</f>
        <v>493.81</v>
      </c>
      <c r="M128" s="10"/>
      <c r="N128" s="10"/>
      <c r="O128" s="20"/>
      <c r="P128" s="21"/>
      <c r="Q128" s="22"/>
      <c r="R128" s="22"/>
      <c r="S128" s="22"/>
    </row>
    <row r="129" spans="1:30" s="2" customFormat="1" ht="31.5" customHeight="1" thickBot="1" x14ac:dyDescent="0.3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61"/>
      <c r="M129" s="10"/>
      <c r="N129" s="10"/>
      <c r="O129" s="20"/>
      <c r="P129" s="23"/>
      <c r="Q129" s="22"/>
      <c r="R129" s="22"/>
      <c r="S129" s="22"/>
    </row>
    <row r="130" spans="1:30" s="10" customFormat="1" ht="19.5" customHeight="1" thickBot="1" x14ac:dyDescent="0.3">
      <c r="A130" s="254" t="s">
        <v>90</v>
      </c>
      <c r="B130" s="255"/>
      <c r="C130" s="255"/>
      <c r="D130" s="255"/>
      <c r="E130" s="255"/>
      <c r="F130" s="255"/>
      <c r="G130" s="255"/>
      <c r="H130" s="255"/>
      <c r="I130" s="255"/>
      <c r="J130" s="255"/>
      <c r="K130" s="256"/>
      <c r="O130" s="20"/>
      <c r="P130" s="23"/>
      <c r="Q130" s="22"/>
      <c r="R130" s="22"/>
      <c r="S130" s="22"/>
    </row>
    <row r="131" spans="1:30" s="2" customFormat="1" ht="21" customHeight="1" thickBot="1" x14ac:dyDescent="0.3">
      <c r="A131" s="162"/>
      <c r="B131" s="163"/>
      <c r="C131" s="163"/>
      <c r="D131" s="163"/>
      <c r="E131" s="163"/>
      <c r="F131" s="163"/>
      <c r="G131" s="163"/>
      <c r="H131" s="163"/>
      <c r="I131" s="163"/>
      <c r="J131" s="163"/>
      <c r="K131" s="164"/>
      <c r="M131" s="10"/>
      <c r="N131" s="10"/>
      <c r="O131" s="20"/>
      <c r="P131" s="23"/>
      <c r="Q131" s="22"/>
      <c r="R131" s="22"/>
      <c r="S131" s="22"/>
    </row>
    <row r="132" spans="1:30" s="2" customFormat="1" ht="20.25" customHeight="1" thickBot="1" x14ac:dyDescent="0.3">
      <c r="A132" s="145"/>
      <c r="B132" s="146" t="s">
        <v>59</v>
      </c>
      <c r="C132" s="147"/>
      <c r="D132" s="148"/>
      <c r="E132" s="148"/>
      <c r="F132" s="148"/>
      <c r="G132" s="148"/>
      <c r="H132" s="148"/>
      <c r="I132" s="148"/>
      <c r="J132" s="148"/>
      <c r="K132" s="149" t="s">
        <v>32</v>
      </c>
      <c r="M132" s="10"/>
      <c r="N132" s="10"/>
      <c r="O132" s="20"/>
      <c r="P132" s="23"/>
      <c r="Q132" s="22"/>
      <c r="R132" s="22"/>
      <c r="S132" s="22"/>
    </row>
    <row r="133" spans="1:30" s="2" customFormat="1" ht="20.25" customHeight="1" thickBot="1" x14ac:dyDescent="0.3">
      <c r="A133" s="142" t="s">
        <v>3</v>
      </c>
      <c r="B133" s="240" t="s">
        <v>54</v>
      </c>
      <c r="C133" s="241"/>
      <c r="D133" s="241"/>
      <c r="E133" s="241"/>
      <c r="F133" s="241"/>
      <c r="G133" s="241"/>
      <c r="H133" s="241"/>
      <c r="I133" s="241"/>
      <c r="J133" s="242"/>
      <c r="K133" s="143">
        <f>K32</f>
        <v>2368.5610000000001</v>
      </c>
      <c r="M133" s="10"/>
      <c r="N133" s="10"/>
      <c r="O133" s="20"/>
      <c r="P133" s="23"/>
      <c r="Q133" s="22"/>
      <c r="R133" s="22"/>
      <c r="S133" s="22"/>
    </row>
    <row r="134" spans="1:30" s="2" customFormat="1" ht="20.25" customHeight="1" thickBot="1" x14ac:dyDescent="0.3">
      <c r="A134" s="144" t="s">
        <v>5</v>
      </c>
      <c r="B134" s="240" t="s">
        <v>55</v>
      </c>
      <c r="C134" s="241"/>
      <c r="D134" s="241"/>
      <c r="E134" s="241"/>
      <c r="F134" s="241"/>
      <c r="G134" s="241"/>
      <c r="H134" s="241"/>
      <c r="I134" s="241"/>
      <c r="J134" s="241"/>
      <c r="K134" s="6">
        <f>K71</f>
        <v>2089.2200000000003</v>
      </c>
      <c r="M134" s="10"/>
      <c r="N134" s="10"/>
      <c r="O134" s="20"/>
      <c r="P134" s="23"/>
      <c r="Q134" s="22"/>
      <c r="R134" s="22"/>
      <c r="S134" s="22"/>
    </row>
    <row r="135" spans="1:30" s="2" customFormat="1" ht="20.25" customHeight="1" thickBot="1" x14ac:dyDescent="0.3">
      <c r="A135" s="144" t="s">
        <v>7</v>
      </c>
      <c r="B135" s="240" t="s">
        <v>49</v>
      </c>
      <c r="C135" s="241"/>
      <c r="D135" s="241"/>
      <c r="E135" s="241"/>
      <c r="F135" s="241"/>
      <c r="G135" s="241"/>
      <c r="H135" s="241"/>
      <c r="I135" s="241"/>
      <c r="J135" s="242"/>
      <c r="K135" s="138">
        <f>K82</f>
        <v>115.1</v>
      </c>
      <c r="M135" s="10"/>
      <c r="N135" s="10"/>
      <c r="O135" s="20"/>
      <c r="P135" s="23"/>
      <c r="Q135" s="22"/>
      <c r="R135" s="22"/>
      <c r="S135" s="22"/>
    </row>
    <row r="136" spans="1:30" s="2" customFormat="1" ht="20.25" customHeight="1" thickBot="1" x14ac:dyDescent="0.3">
      <c r="A136" s="144" t="s">
        <v>22</v>
      </c>
      <c r="B136" s="240" t="s">
        <v>56</v>
      </c>
      <c r="C136" s="241"/>
      <c r="D136" s="241"/>
      <c r="E136" s="241"/>
      <c r="F136" s="241"/>
      <c r="G136" s="241"/>
      <c r="H136" s="241"/>
      <c r="I136" s="241"/>
      <c r="J136" s="242"/>
      <c r="K136" s="138">
        <f>K106</f>
        <v>2.3000000000000003</v>
      </c>
      <c r="M136" s="10"/>
      <c r="N136" s="10"/>
      <c r="O136" s="20"/>
      <c r="P136" s="23"/>
      <c r="Q136" s="22"/>
      <c r="R136" s="22"/>
      <c r="S136" s="22"/>
    </row>
    <row r="137" spans="1:30" s="2" customFormat="1" ht="20.25" customHeight="1" thickBot="1" x14ac:dyDescent="0.3">
      <c r="A137" s="144" t="s">
        <v>8</v>
      </c>
      <c r="B137" s="240" t="s">
        <v>48</v>
      </c>
      <c r="C137" s="241"/>
      <c r="D137" s="241"/>
      <c r="E137" s="241"/>
      <c r="F137" s="241"/>
      <c r="G137" s="241"/>
      <c r="H137" s="241"/>
      <c r="I137" s="241"/>
      <c r="J137" s="242"/>
      <c r="K137" s="138">
        <f>K115</f>
        <v>5.91</v>
      </c>
      <c r="M137" s="10"/>
      <c r="N137" s="10"/>
      <c r="O137" s="20"/>
      <c r="P137" s="23"/>
      <c r="Q137" s="22"/>
      <c r="R137" s="22"/>
      <c r="S137" s="22"/>
    </row>
    <row r="138" spans="1:30" s="2" customFormat="1" ht="20.25" customHeight="1" thickBot="1" x14ac:dyDescent="0.3">
      <c r="A138" s="150"/>
      <c r="B138" s="243" t="s">
        <v>57</v>
      </c>
      <c r="C138" s="244"/>
      <c r="D138" s="244"/>
      <c r="E138" s="244"/>
      <c r="F138" s="244"/>
      <c r="G138" s="244"/>
      <c r="H138" s="244"/>
      <c r="I138" s="244"/>
      <c r="J138" s="151"/>
      <c r="K138" s="152">
        <f>SUM(K133:K137)</f>
        <v>4581.0910000000013</v>
      </c>
      <c r="M138" s="10"/>
      <c r="N138" s="10"/>
      <c r="O138" s="20"/>
      <c r="P138" s="23"/>
      <c r="Q138" s="22"/>
      <c r="R138" s="22"/>
      <c r="S138" s="22"/>
    </row>
    <row r="139" spans="1:30" s="2" customFormat="1" ht="20.25" customHeight="1" thickBot="1" x14ac:dyDescent="0.3">
      <c r="A139" s="144" t="s">
        <v>9</v>
      </c>
      <c r="B139" s="240" t="s">
        <v>52</v>
      </c>
      <c r="C139" s="241"/>
      <c r="D139" s="241"/>
      <c r="E139" s="241"/>
      <c r="F139" s="241"/>
      <c r="G139" s="241"/>
      <c r="H139" s="241"/>
      <c r="I139" s="241"/>
      <c r="J139" s="242"/>
      <c r="K139" s="143">
        <f>$K$128</f>
        <v>493.81</v>
      </c>
      <c r="M139" s="10"/>
      <c r="N139" s="10"/>
      <c r="O139" s="20"/>
      <c r="P139" s="23"/>
      <c r="Q139" s="22"/>
      <c r="R139" s="22"/>
      <c r="S139" s="22"/>
    </row>
    <row r="140" spans="1:30" s="3" customFormat="1" ht="16.5" thickBot="1" x14ac:dyDescent="0.25">
      <c r="A140" s="104"/>
      <c r="B140" s="244" t="s">
        <v>58</v>
      </c>
      <c r="C140" s="244"/>
      <c r="D140" s="244"/>
      <c r="E140" s="244"/>
      <c r="F140" s="244"/>
      <c r="G140" s="244"/>
      <c r="H140" s="244"/>
      <c r="I140" s="244"/>
      <c r="J140" s="207"/>
      <c r="K140" s="208">
        <f>ROUND(SUM(K139+K138),2)</f>
        <v>5074.8999999999996</v>
      </c>
      <c r="L140" s="2"/>
      <c r="M140" s="10"/>
      <c r="N140" s="2"/>
      <c r="O140" s="2"/>
      <c r="P140" s="2"/>
      <c r="Q140" s="2"/>
      <c r="R140" s="10"/>
      <c r="S140" s="10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</row>
    <row r="141" spans="1:30" s="3" customFormat="1" x14ac:dyDescent="0.2">
      <c r="L141" s="2"/>
      <c r="M141" s="10"/>
      <c r="N141" s="2"/>
      <c r="O141" s="2"/>
      <c r="P141" s="2"/>
      <c r="Q141" s="2"/>
      <c r="R141" s="10"/>
      <c r="S141" s="10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</row>
    <row r="142" spans="1:30" s="3" customFormat="1" x14ac:dyDescent="0.2">
      <c r="L142" s="2"/>
      <c r="M142" s="10"/>
      <c r="N142" s="2"/>
      <c r="O142" s="2"/>
      <c r="P142" s="2"/>
      <c r="Q142" s="2"/>
      <c r="R142" s="10"/>
      <c r="S142" s="10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0" s="3" customFormat="1" x14ac:dyDescent="0.2">
      <c r="L143" s="2"/>
      <c r="M143" s="10"/>
      <c r="N143" s="2"/>
      <c r="O143" s="2"/>
      <c r="P143" s="2"/>
      <c r="Q143" s="2"/>
      <c r="R143" s="10"/>
      <c r="S143" s="10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0" s="3" customFormat="1" x14ac:dyDescent="0.2">
      <c r="L144" s="2"/>
      <c r="M144" s="10"/>
      <c r="N144" s="2"/>
      <c r="O144" s="2"/>
      <c r="P144" s="2"/>
      <c r="Q144" s="2"/>
      <c r="R144" s="10"/>
      <c r="S144" s="10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s="3" customFormat="1" x14ac:dyDescent="0.2">
      <c r="L145" s="2"/>
      <c r="M145" s="10"/>
      <c r="N145" s="2"/>
      <c r="O145" s="2"/>
      <c r="P145" s="2"/>
      <c r="Q145" s="2"/>
      <c r="R145" s="10"/>
      <c r="S145" s="10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s="3" customFormat="1" x14ac:dyDescent="0.2">
      <c r="L146" s="2"/>
      <c r="M146" s="10"/>
      <c r="N146" s="2"/>
      <c r="O146" s="2"/>
      <c r="P146" s="2"/>
      <c r="Q146" s="2"/>
      <c r="R146" s="10"/>
      <c r="S146" s="10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s="3" customFormat="1" x14ac:dyDescent="0.2">
      <c r="L147" s="2"/>
      <c r="M147" s="10"/>
      <c r="N147" s="2"/>
      <c r="O147" s="2"/>
      <c r="P147" s="2"/>
      <c r="Q147" s="2"/>
      <c r="R147" s="10"/>
      <c r="S147" s="10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s="3" customFormat="1" x14ac:dyDescent="0.2">
      <c r="L148" s="2"/>
      <c r="M148" s="10"/>
      <c r="N148" s="2"/>
      <c r="O148" s="2"/>
      <c r="P148" s="2"/>
      <c r="Q148" s="2"/>
      <c r="R148" s="10"/>
      <c r="S148" s="10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s="3" customFormat="1" x14ac:dyDescent="0.2">
      <c r="L149" s="2"/>
      <c r="M149" s="10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s="3" customFormat="1" x14ac:dyDescent="0.2">
      <c r="L150" s="2"/>
      <c r="M150" s="10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s="3" customFormat="1" x14ac:dyDescent="0.2">
      <c r="L151" s="2"/>
      <c r="M151" s="10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s="3" customFormat="1" x14ac:dyDescent="0.2">
      <c r="L152" s="2"/>
      <c r="M152" s="10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s="3" customFormat="1" x14ac:dyDescent="0.2">
      <c r="L153" s="2"/>
      <c r="M153" s="10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s="3" customFormat="1" x14ac:dyDescent="0.2">
      <c r="L154" s="2"/>
      <c r="M154" s="10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s="3" customFormat="1" x14ac:dyDescent="0.2">
      <c r="L155" s="2"/>
      <c r="M155" s="10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s="3" customFormat="1" x14ac:dyDescent="0.2">
      <c r="L156" s="2"/>
      <c r="M156" s="10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s="3" customFormat="1" x14ac:dyDescent="0.2">
      <c r="L157" s="2"/>
      <c r="M157" s="10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s="3" customFormat="1" x14ac:dyDescent="0.2">
      <c r="K158" s="1"/>
      <c r="L158" s="2"/>
      <c r="M158" s="10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s="3" customForma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0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s="3" customForma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0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0" s="3" customForma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0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0" s="3" customForma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0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0" s="3" customForma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0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0" s="3" customForma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0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0" s="3" customForma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0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s="3" customFormat="1" ht="24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0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0" s="3" customFormat="1" ht="24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0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0" s="3" customFormat="1" ht="24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0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0" s="3" customFormat="1" ht="24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0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</row>
    <row r="170" spans="1:30" s="3" customFormat="1" ht="24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0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0" s="3" customFormat="1" ht="24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0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0" s="3" customFormat="1" ht="24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0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0" s="2" customFormat="1" ht="24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M173" s="10"/>
    </row>
    <row r="174" spans="1:30" s="2" customFormat="1" ht="24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M174" s="10"/>
    </row>
    <row r="175" spans="1:30" s="2" customForma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M175" s="10"/>
    </row>
    <row r="176" spans="1:30" s="2" customForma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M176" s="10"/>
    </row>
    <row r="177" spans="1:13" s="2" customForma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M177" s="10"/>
    </row>
    <row r="178" spans="1:13" s="2" customForma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M178" s="10"/>
    </row>
    <row r="179" spans="1:13" s="2" customForma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M179" s="10"/>
    </row>
    <row r="180" spans="1:13" s="2" customForma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M180" s="10"/>
    </row>
    <row r="181" spans="1:13" s="2" customForma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M181" s="10"/>
    </row>
    <row r="182" spans="1:13" s="2" customForma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M182" s="10"/>
    </row>
    <row r="183" spans="1:13" s="2" customForma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M183" s="10"/>
    </row>
    <row r="184" spans="1:13" s="2" customForma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M184" s="10"/>
    </row>
    <row r="185" spans="1:13" s="2" customForma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M185" s="10"/>
    </row>
    <row r="186" spans="1:13" s="2" customForma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M186" s="10"/>
    </row>
    <row r="187" spans="1:13" s="2" customForma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M187" s="10"/>
    </row>
    <row r="188" spans="1:13" s="2" customForma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M188" s="10"/>
    </row>
    <row r="189" spans="1:13" s="2" customForma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M189" s="10"/>
    </row>
    <row r="190" spans="1:13" s="2" customForma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M190" s="10"/>
    </row>
    <row r="191" spans="1:13" s="2" customForma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M191" s="10"/>
    </row>
    <row r="192" spans="1:13" s="2" customForma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M192" s="10"/>
    </row>
    <row r="193" spans="1:13" s="2" customForma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M193" s="10"/>
    </row>
  </sheetData>
  <sheetProtection selectLockedCells="1" selectUnlockedCells="1"/>
  <mergeCells count="125">
    <mergeCell ref="B137:J137"/>
    <mergeCell ref="B138:I138"/>
    <mergeCell ref="B139:J139"/>
    <mergeCell ref="B140:I140"/>
    <mergeCell ref="B122:I122"/>
    <mergeCell ref="A123:F123"/>
    <mergeCell ref="G123:J123"/>
    <mergeCell ref="B124:H124"/>
    <mergeCell ref="B134:J134"/>
    <mergeCell ref="B135:J135"/>
    <mergeCell ref="B136:J136"/>
    <mergeCell ref="B125:I125"/>
    <mergeCell ref="B126:I126"/>
    <mergeCell ref="B133:J133"/>
    <mergeCell ref="B127:I127"/>
    <mergeCell ref="A128:J128"/>
    <mergeCell ref="A130:K130"/>
    <mergeCell ref="B112:F112"/>
    <mergeCell ref="G112:H112"/>
    <mergeCell ref="M112:O112"/>
    <mergeCell ref="B110:F110"/>
    <mergeCell ref="G110:H110"/>
    <mergeCell ref="B105:J105"/>
    <mergeCell ref="A106:J106"/>
    <mergeCell ref="A108:K108"/>
    <mergeCell ref="B121:I121"/>
    <mergeCell ref="B113:F113"/>
    <mergeCell ref="G113:H113"/>
    <mergeCell ref="B114:F114"/>
    <mergeCell ref="G114:H114"/>
    <mergeCell ref="A115:J115"/>
    <mergeCell ref="A117:K117"/>
    <mergeCell ref="B119:I119"/>
    <mergeCell ref="A120:J120"/>
    <mergeCell ref="B104:J104"/>
    <mergeCell ref="B89:I89"/>
    <mergeCell ref="B90:I90"/>
    <mergeCell ref="B91:I91"/>
    <mergeCell ref="B92:I92"/>
    <mergeCell ref="B93:I93"/>
    <mergeCell ref="A102:K102"/>
    <mergeCell ref="M110:O110"/>
    <mergeCell ref="B111:F111"/>
    <mergeCell ref="G111:H111"/>
    <mergeCell ref="M111:O111"/>
    <mergeCell ref="B100:I100"/>
    <mergeCell ref="A71:J71"/>
    <mergeCell ref="B80:I80"/>
    <mergeCell ref="B88:I88"/>
    <mergeCell ref="B75:I75"/>
    <mergeCell ref="B76:I76"/>
    <mergeCell ref="B77:I77"/>
    <mergeCell ref="B78:I78"/>
    <mergeCell ref="B79:I79"/>
    <mergeCell ref="B99:I99"/>
    <mergeCell ref="A73:K73"/>
    <mergeCell ref="B81:I81"/>
    <mergeCell ref="A82:I82"/>
    <mergeCell ref="A84:K84"/>
    <mergeCell ref="A86:K86"/>
    <mergeCell ref="B94:I94"/>
    <mergeCell ref="A95:J95"/>
    <mergeCell ref="A97:K97"/>
    <mergeCell ref="B67:J67"/>
    <mergeCell ref="B68:J68"/>
    <mergeCell ref="B69:J69"/>
    <mergeCell ref="B60:F60"/>
    <mergeCell ref="B61:F61"/>
    <mergeCell ref="B62:F62"/>
    <mergeCell ref="A63:J63"/>
    <mergeCell ref="A65:K65"/>
    <mergeCell ref="B70:J70"/>
    <mergeCell ref="B53:I53"/>
    <mergeCell ref="A54:I54"/>
    <mergeCell ref="A56:K56"/>
    <mergeCell ref="B58:F58"/>
    <mergeCell ref="B59:F59"/>
    <mergeCell ref="B47:I47"/>
    <mergeCell ref="B48:I48"/>
    <mergeCell ref="B49:I49"/>
    <mergeCell ref="B50:I50"/>
    <mergeCell ref="B51:I51"/>
    <mergeCell ref="B52:I52"/>
    <mergeCell ref="B39:I39"/>
    <mergeCell ref="B40:I40"/>
    <mergeCell ref="A41:J41"/>
    <mergeCell ref="A43:K43"/>
    <mergeCell ref="B45:I45"/>
    <mergeCell ref="B46:I46"/>
    <mergeCell ref="B31:G31"/>
    <mergeCell ref="A32:J32"/>
    <mergeCell ref="A34:K34"/>
    <mergeCell ref="A36:K36"/>
    <mergeCell ref="B38:I38"/>
    <mergeCell ref="A25:K25"/>
    <mergeCell ref="B27:G27"/>
    <mergeCell ref="B28:G28"/>
    <mergeCell ref="B29:G29"/>
    <mergeCell ref="B30:G30"/>
    <mergeCell ref="A18:K18"/>
    <mergeCell ref="B19:J19"/>
    <mergeCell ref="B20:J20"/>
    <mergeCell ref="B21:J21"/>
    <mergeCell ref="B22:J22"/>
    <mergeCell ref="B23:J23"/>
    <mergeCell ref="B15:F15"/>
    <mergeCell ref="G15:I15"/>
    <mergeCell ref="J15:K15"/>
    <mergeCell ref="A5:K5"/>
    <mergeCell ref="A6:K6"/>
    <mergeCell ref="B7:J7"/>
    <mergeCell ref="B8:J8"/>
    <mergeCell ref="B9:J9"/>
    <mergeCell ref="B10:J10"/>
    <mergeCell ref="A1:K1"/>
    <mergeCell ref="A2:C2"/>
    <mergeCell ref="D2:K2"/>
    <mergeCell ref="A3:C3"/>
    <mergeCell ref="D3:K3"/>
    <mergeCell ref="A4:K4"/>
    <mergeCell ref="A11:K11"/>
    <mergeCell ref="A13:K13"/>
    <mergeCell ref="B14:F14"/>
    <mergeCell ref="G14:I14"/>
    <mergeCell ref="J14:K14"/>
  </mergeCells>
  <pageMargins left="0.44027777777777777" right="0.37986111111111109" top="0.15972222222222221" bottom="0.35416666666666669" header="0.51180555555555551" footer="0.51180555555555551"/>
  <pageSetup paperSize="9" scale="34" firstPageNumber="0"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85" zoomScaleNormal="85" workbookViewId="0">
      <selection activeCell="L9" sqref="L3:L9"/>
    </sheetView>
  </sheetViews>
  <sheetFormatPr defaultRowHeight="12.75" x14ac:dyDescent="0.2"/>
  <cols>
    <col min="2" max="2" width="19" customWidth="1"/>
    <col min="4" max="4" width="29.7109375" customWidth="1"/>
    <col min="5" max="5" width="15" customWidth="1"/>
    <col min="6" max="6" width="10" customWidth="1"/>
    <col min="7" max="7" width="12.28515625" customWidth="1"/>
    <col min="8" max="8" width="16" customWidth="1"/>
    <col min="9" max="9" width="15.28515625" customWidth="1"/>
    <col min="10" max="10" width="15" customWidth="1"/>
    <col min="11" max="11" width="16" customWidth="1"/>
    <col min="12" max="12" width="20" customWidth="1"/>
  </cols>
  <sheetData>
    <row r="1" spans="1:12" ht="13.5" thickBot="1" x14ac:dyDescent="0.25"/>
    <row r="2" spans="1:12" ht="45.75" thickBot="1" x14ac:dyDescent="0.25">
      <c r="A2" s="170" t="s">
        <v>128</v>
      </c>
      <c r="B2" s="171" t="s">
        <v>129</v>
      </c>
      <c r="C2" s="172" t="s">
        <v>130</v>
      </c>
      <c r="D2" s="171" t="s">
        <v>78</v>
      </c>
      <c r="E2" s="171" t="s">
        <v>41</v>
      </c>
      <c r="F2" s="171" t="s">
        <v>79</v>
      </c>
      <c r="G2" s="171" t="s">
        <v>137</v>
      </c>
      <c r="H2" s="171" t="s">
        <v>146</v>
      </c>
      <c r="I2" s="171" t="s">
        <v>147</v>
      </c>
      <c r="J2" s="171" t="s">
        <v>131</v>
      </c>
      <c r="K2" s="173" t="s">
        <v>189</v>
      </c>
    </row>
    <row r="3" spans="1:12" ht="30" x14ac:dyDescent="0.2">
      <c r="A3" s="359">
        <v>1</v>
      </c>
      <c r="B3" s="167" t="s">
        <v>171</v>
      </c>
      <c r="C3" s="166">
        <v>1</v>
      </c>
      <c r="D3" s="167" t="s">
        <v>180</v>
      </c>
      <c r="E3" s="167" t="s">
        <v>132</v>
      </c>
      <c r="F3" s="167" t="s">
        <v>135</v>
      </c>
      <c r="G3" s="168">
        <v>1</v>
      </c>
      <c r="H3" s="169">
        <f>'RECEPCIONISTA PALMAS '!K140</f>
        <v>5074.8999999999996</v>
      </c>
      <c r="I3" s="169">
        <f>ROUND((H3*G3),2)</f>
        <v>5074.8999999999996</v>
      </c>
      <c r="J3" s="169">
        <f>ROUND(I3*12,2)</f>
        <v>60898.8</v>
      </c>
      <c r="K3" s="169">
        <f>ROUND(J3*5,2)</f>
        <v>304494</v>
      </c>
      <c r="L3" s="238"/>
    </row>
    <row r="4" spans="1:12" ht="45" x14ac:dyDescent="0.2">
      <c r="A4" s="360"/>
      <c r="B4" s="43" t="s">
        <v>171</v>
      </c>
      <c r="C4" s="42">
        <v>2</v>
      </c>
      <c r="D4" s="43" t="s">
        <v>209</v>
      </c>
      <c r="E4" s="43" t="s">
        <v>179</v>
      </c>
      <c r="F4" s="43" t="s">
        <v>135</v>
      </c>
      <c r="G4" s="45">
        <v>3</v>
      </c>
      <c r="H4" s="169">
        <f>'RECEPCIONISTAS SHOPPING'!K140</f>
        <v>4160.72</v>
      </c>
      <c r="I4" s="169">
        <f t="shared" ref="I4:I9" si="0">ROUND((H4*G4),2)</f>
        <v>12482.16</v>
      </c>
      <c r="J4" s="169">
        <f t="shared" ref="J4:J9" si="1">ROUND(I4*12,2)</f>
        <v>149785.92000000001</v>
      </c>
      <c r="K4" s="169">
        <f t="shared" ref="K4:K9" si="2">ROUND(J4*5,2)</f>
        <v>748929.6</v>
      </c>
      <c r="L4" s="238"/>
    </row>
    <row r="5" spans="1:12" ht="45" x14ac:dyDescent="0.2">
      <c r="A5" s="360"/>
      <c r="B5" s="43" t="s">
        <v>171</v>
      </c>
      <c r="C5" s="42">
        <v>3</v>
      </c>
      <c r="D5" s="43" t="s">
        <v>210</v>
      </c>
      <c r="E5" s="43" t="s">
        <v>132</v>
      </c>
      <c r="F5" s="43" t="s">
        <v>135</v>
      </c>
      <c r="G5" s="45">
        <v>5</v>
      </c>
      <c r="H5" s="169">
        <f>'AUX ADMINISTRATIVO PALMAS'!K140</f>
        <v>5074.8999999999996</v>
      </c>
      <c r="I5" s="169">
        <f t="shared" si="0"/>
        <v>25374.5</v>
      </c>
      <c r="J5" s="169">
        <f t="shared" si="1"/>
        <v>304494</v>
      </c>
      <c r="K5" s="169">
        <f t="shared" si="2"/>
        <v>1522470</v>
      </c>
      <c r="L5" s="238"/>
    </row>
    <row r="6" spans="1:12" ht="30" x14ac:dyDescent="0.2">
      <c r="A6" s="360"/>
      <c r="B6" s="43" t="s">
        <v>172</v>
      </c>
      <c r="C6" s="42">
        <v>4</v>
      </c>
      <c r="D6" s="43" t="s">
        <v>211</v>
      </c>
      <c r="E6" s="43" t="s">
        <v>132</v>
      </c>
      <c r="F6" s="43" t="s">
        <v>135</v>
      </c>
      <c r="G6" s="45">
        <v>1</v>
      </c>
      <c r="H6" s="169">
        <f>'COPEIRO PALMAS'!K140</f>
        <v>5105.3900000000003</v>
      </c>
      <c r="I6" s="169">
        <f t="shared" si="0"/>
        <v>5105.3900000000003</v>
      </c>
      <c r="J6" s="169">
        <f t="shared" si="1"/>
        <v>61264.68</v>
      </c>
      <c r="K6" s="169">
        <f t="shared" si="2"/>
        <v>306323.40000000002</v>
      </c>
      <c r="L6" s="238"/>
    </row>
    <row r="7" spans="1:12" ht="45" x14ac:dyDescent="0.2">
      <c r="A7" s="360"/>
      <c r="B7" s="43" t="s">
        <v>172</v>
      </c>
      <c r="C7" s="42">
        <v>5</v>
      </c>
      <c r="D7" s="43" t="s">
        <v>212</v>
      </c>
      <c r="E7" s="43" t="s">
        <v>132</v>
      </c>
      <c r="F7" s="43" t="s">
        <v>135</v>
      </c>
      <c r="G7" s="45">
        <v>4</v>
      </c>
      <c r="H7" s="169">
        <f>'T. SECRETARIADO PALMAS'!K140</f>
        <v>7378.35</v>
      </c>
      <c r="I7" s="169">
        <f t="shared" si="0"/>
        <v>29513.4</v>
      </c>
      <c r="J7" s="169">
        <f t="shared" si="1"/>
        <v>354160.8</v>
      </c>
      <c r="K7" s="169">
        <f t="shared" si="2"/>
        <v>1770804</v>
      </c>
      <c r="L7" s="238"/>
    </row>
    <row r="8" spans="1:12" ht="45" x14ac:dyDescent="0.2">
      <c r="A8" s="360"/>
      <c r="B8" s="43" t="s">
        <v>181</v>
      </c>
      <c r="C8" s="42">
        <v>6</v>
      </c>
      <c r="D8" s="43" t="s">
        <v>213</v>
      </c>
      <c r="E8" s="43" t="s">
        <v>132</v>
      </c>
      <c r="F8" s="43" t="s">
        <v>135</v>
      </c>
      <c r="G8" s="45">
        <v>1</v>
      </c>
      <c r="H8" s="169">
        <f>'T. SECRETARIADO AGA'!K140</f>
        <v>7422.43</v>
      </c>
      <c r="I8" s="169">
        <f t="shared" si="0"/>
        <v>7422.43</v>
      </c>
      <c r="J8" s="169">
        <f t="shared" si="1"/>
        <v>89069.16</v>
      </c>
      <c r="K8" s="169">
        <f t="shared" si="2"/>
        <v>445345.8</v>
      </c>
      <c r="L8" s="238"/>
    </row>
    <row r="9" spans="1:12" ht="45" x14ac:dyDescent="0.2">
      <c r="A9" s="360"/>
      <c r="B9" s="43" t="s">
        <v>181</v>
      </c>
      <c r="C9" s="42">
        <v>7</v>
      </c>
      <c r="D9" s="43" t="s">
        <v>214</v>
      </c>
      <c r="E9" s="43" t="s">
        <v>132</v>
      </c>
      <c r="F9" s="43" t="s">
        <v>135</v>
      </c>
      <c r="G9" s="45">
        <v>1</v>
      </c>
      <c r="H9" s="169">
        <f>'RECEPÇÃO ARAGUAÍNA'!K140</f>
        <v>5074.8999999999996</v>
      </c>
      <c r="I9" s="169">
        <f t="shared" si="0"/>
        <v>5074.8999999999996</v>
      </c>
      <c r="J9" s="169">
        <f t="shared" si="1"/>
        <v>60898.8</v>
      </c>
      <c r="K9" s="169">
        <f t="shared" si="2"/>
        <v>304494</v>
      </c>
      <c r="L9" s="238"/>
    </row>
    <row r="10" spans="1:12" x14ac:dyDescent="0.2">
      <c r="A10" s="361" t="s">
        <v>133</v>
      </c>
      <c r="B10" s="362"/>
      <c r="C10" s="362"/>
      <c r="D10" s="362"/>
      <c r="E10" s="362"/>
      <c r="F10" s="363"/>
      <c r="G10" s="185">
        <v>16</v>
      </c>
      <c r="H10" s="44">
        <f>ROUND(SUM(H3:H9),2)</f>
        <v>39291.589999999997</v>
      </c>
      <c r="I10" s="44">
        <f>SUM(I3:I9)</f>
        <v>90047.679999999993</v>
      </c>
      <c r="J10" s="44">
        <f>SUM(J3:J9)</f>
        <v>1080572.1599999999</v>
      </c>
      <c r="K10" s="44">
        <f>SUM(K3:K9)</f>
        <v>5402860.7999999998</v>
      </c>
    </row>
  </sheetData>
  <mergeCells count="2">
    <mergeCell ref="A3:A9"/>
    <mergeCell ref="A10:F1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topLeftCell="A2" workbookViewId="0">
      <selection activeCell="C32" sqref="C32"/>
    </sheetView>
  </sheetViews>
  <sheetFormatPr defaultColWidth="16.85546875" defaultRowHeight="12.75" x14ac:dyDescent="0.2"/>
  <cols>
    <col min="1" max="1" width="10.5703125" customWidth="1"/>
    <col min="2" max="2" width="24.42578125" customWidth="1"/>
    <col min="3" max="3" width="52.7109375" customWidth="1"/>
    <col min="4" max="4" width="9.42578125" customWidth="1"/>
    <col min="5" max="5" width="15.7109375" customWidth="1"/>
    <col min="6" max="6" width="10.28515625" customWidth="1"/>
    <col min="7" max="7" width="11.4257812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27" customFormat="1" x14ac:dyDescent="0.2">
      <c r="A1" s="364" t="s">
        <v>2</v>
      </c>
      <c r="B1" s="364"/>
      <c r="C1" s="364"/>
      <c r="D1" s="364"/>
      <c r="E1" s="364"/>
      <c r="F1" s="364"/>
      <c r="G1" s="364"/>
    </row>
    <row r="2" spans="1:7" s="27" customFormat="1" ht="42" customHeight="1" x14ac:dyDescent="0.2">
      <c r="A2" s="368" t="s">
        <v>118</v>
      </c>
      <c r="B2" s="368"/>
      <c r="C2" s="368"/>
      <c r="D2" s="368"/>
      <c r="E2" s="368"/>
      <c r="F2" s="368"/>
      <c r="G2" s="368"/>
    </row>
    <row r="3" spans="1:7" ht="15.75" x14ac:dyDescent="0.2">
      <c r="A3" s="369"/>
      <c r="B3" s="370"/>
      <c r="C3" s="371"/>
      <c r="D3" s="26"/>
      <c r="E3" s="26"/>
      <c r="F3" s="372"/>
      <c r="G3" s="372"/>
    </row>
    <row r="4" spans="1:7" ht="15" x14ac:dyDescent="0.25">
      <c r="A4" s="367" t="s">
        <v>218</v>
      </c>
      <c r="B4" s="367"/>
      <c r="C4" s="367"/>
      <c r="D4" s="367"/>
      <c r="E4" s="367"/>
      <c r="F4" s="367"/>
      <c r="G4" s="367"/>
    </row>
    <row r="5" spans="1:7" ht="38.25" x14ac:dyDescent="0.2">
      <c r="A5" s="36" t="s">
        <v>108</v>
      </c>
      <c r="B5" s="373" t="s">
        <v>77</v>
      </c>
      <c r="C5" s="374"/>
      <c r="D5" s="36" t="s">
        <v>109</v>
      </c>
      <c r="E5" s="36" t="s">
        <v>186</v>
      </c>
      <c r="F5" s="36" t="s">
        <v>107</v>
      </c>
      <c r="G5" s="37" t="s">
        <v>169</v>
      </c>
    </row>
    <row r="6" spans="1:7" x14ac:dyDescent="0.2">
      <c r="A6" s="125">
        <v>1</v>
      </c>
      <c r="B6" s="375" t="s">
        <v>199</v>
      </c>
      <c r="C6" s="375"/>
      <c r="D6" s="126" t="s">
        <v>111</v>
      </c>
      <c r="E6" s="126">
        <v>3</v>
      </c>
      <c r="F6" s="29">
        <v>5</v>
      </c>
      <c r="G6" s="29">
        <f>SUM(F6*E6)</f>
        <v>15</v>
      </c>
    </row>
    <row r="7" spans="1:7" s="32" customFormat="1" x14ac:dyDescent="0.2">
      <c r="A7" s="186">
        <v>2</v>
      </c>
      <c r="B7" s="365" t="s">
        <v>182</v>
      </c>
      <c r="C7" s="366"/>
      <c r="D7" s="28" t="s">
        <v>111</v>
      </c>
      <c r="E7" s="28">
        <v>5</v>
      </c>
      <c r="F7" s="29">
        <v>5</v>
      </c>
      <c r="G7" s="29">
        <f t="shared" ref="G7:G10" si="0">SUM(F7*E7)</f>
        <v>25</v>
      </c>
    </row>
    <row r="8" spans="1:7" s="32" customFormat="1" x14ac:dyDescent="0.2">
      <c r="A8" s="125">
        <v>3</v>
      </c>
      <c r="B8" s="366" t="s">
        <v>183</v>
      </c>
      <c r="C8" s="366"/>
      <c r="D8" s="28" t="s">
        <v>111</v>
      </c>
      <c r="E8" s="28">
        <v>2</v>
      </c>
      <c r="F8" s="29">
        <v>5</v>
      </c>
      <c r="G8" s="29">
        <f t="shared" si="0"/>
        <v>10</v>
      </c>
    </row>
    <row r="9" spans="1:7" s="32" customFormat="1" ht="24.75" customHeight="1" x14ac:dyDescent="0.2">
      <c r="A9" s="125">
        <v>4</v>
      </c>
      <c r="B9" s="365" t="s">
        <v>184</v>
      </c>
      <c r="C9" s="365"/>
      <c r="D9" s="28" t="s">
        <v>111</v>
      </c>
      <c r="E9" s="28">
        <v>2</v>
      </c>
      <c r="F9" s="29">
        <v>5</v>
      </c>
      <c r="G9" s="29">
        <f t="shared" si="0"/>
        <v>10</v>
      </c>
    </row>
    <row r="10" spans="1:7" s="32" customFormat="1" ht="15" customHeight="1" x14ac:dyDescent="0.2">
      <c r="A10" s="186">
        <v>5</v>
      </c>
      <c r="B10" s="366" t="s">
        <v>185</v>
      </c>
      <c r="C10" s="366"/>
      <c r="D10" s="28" t="s">
        <v>111</v>
      </c>
      <c r="E10" s="28">
        <v>2</v>
      </c>
      <c r="F10" s="29">
        <v>5</v>
      </c>
      <c r="G10" s="29">
        <f t="shared" si="0"/>
        <v>10</v>
      </c>
    </row>
    <row r="11" spans="1:7" s="32" customFormat="1" ht="12.75" customHeight="1" x14ac:dyDescent="0.2">
      <c r="A11" s="373" t="s">
        <v>12</v>
      </c>
      <c r="B11" s="378"/>
      <c r="C11" s="378"/>
      <c r="D11" s="378"/>
      <c r="E11" s="378"/>
      <c r="F11" s="378"/>
      <c r="G11" s="209">
        <f>ROUND(SUM(G6:G10),2)</f>
        <v>70</v>
      </c>
    </row>
    <row r="12" spans="1:7" ht="12.75" customHeight="1" x14ac:dyDescent="0.2">
      <c r="A12" s="376" t="s">
        <v>205</v>
      </c>
      <c r="B12" s="377"/>
      <c r="C12" s="377"/>
      <c r="D12" s="377"/>
      <c r="E12" s="377"/>
      <c r="F12" s="377"/>
      <c r="G12" s="216">
        <f>ROUND(G11/12,2)</f>
        <v>5.83</v>
      </c>
    </row>
  </sheetData>
  <mergeCells count="13">
    <mergeCell ref="B10:C10"/>
    <mergeCell ref="B6:C6"/>
    <mergeCell ref="B9:C9"/>
    <mergeCell ref="A12:F12"/>
    <mergeCell ref="A11:F11"/>
    <mergeCell ref="A1:G1"/>
    <mergeCell ref="B7:C7"/>
    <mergeCell ref="B8:C8"/>
    <mergeCell ref="A4:G4"/>
    <mergeCell ref="A2:G2"/>
    <mergeCell ref="A3:C3"/>
    <mergeCell ref="F3:G3"/>
    <mergeCell ref="B5:C5"/>
  </mergeCells>
  <pageMargins left="0.511811024" right="0.511811024" top="0.78740157499999996" bottom="0.78740157499999996" header="0.31496062000000002" footer="0.31496062000000002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E740D0B57F9E4AA5712F382D12DAE6" ma:contentTypeVersion="18" ma:contentTypeDescription="Criar um novo documento." ma:contentTypeScope="" ma:versionID="0443d3131ea8fc6da7ab60be1702b847">
  <xsd:schema xmlns:xsd="http://www.w3.org/2001/XMLSchema" xmlns:xs="http://www.w3.org/2001/XMLSchema" xmlns:p="http://schemas.microsoft.com/office/2006/metadata/properties" xmlns:ns2="e916d99f-8826-4278-ba80-c11d7b4af82d" xmlns:ns3="59a038af-fa93-48b4-9fb9-ad6c98b33d11" targetNamespace="http://schemas.microsoft.com/office/2006/metadata/properties" ma:root="true" ma:fieldsID="2335e1979c42b51f9f4841a89f6ad20a" ns2:_="" ns3:_="">
    <xsd:import namespace="e916d99f-8826-4278-ba80-c11d7b4af82d"/>
    <xsd:import namespace="59a038af-fa93-48b4-9fb9-ad6c98b33d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16d99f-8826-4278-ba80-c11d7b4af8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m" ma:readOnly="false" ma:fieldId="{5cf76f15-5ced-4ddc-b409-7134ff3c332f}" ma:taxonomyMulti="true" ma:sspId="fa796062-ad46-4dfe-b885-02a0802a2a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a038af-fa93-48b4-9fb9-ad6c98b33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95330ec-7446-4a7a-a1e9-323318d49f94}" ma:internalName="TaxCatchAll" ma:showField="CatchAllData" ma:web="59a038af-fa93-48b4-9fb9-ad6c98b33d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16d99f-8826-4278-ba80-c11d7b4af82d">
      <Terms xmlns="http://schemas.microsoft.com/office/infopath/2007/PartnerControls"/>
    </lcf76f155ced4ddcb4097134ff3c332f>
    <TaxCatchAll xmlns="59a038af-fa93-48b4-9fb9-ad6c98b33d1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739648-62B0-4D25-99FA-DACE61115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16d99f-8826-4278-ba80-c11d7b4af82d"/>
    <ds:schemaRef ds:uri="59a038af-fa93-48b4-9fb9-ad6c98b33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C221F8-9F8A-42A3-AFB2-ECC794888951}">
  <ds:schemaRefs>
    <ds:schemaRef ds:uri="http://schemas.microsoft.com/office/2006/metadata/properties"/>
    <ds:schemaRef ds:uri="http://schemas.microsoft.com/office/infopath/2007/PartnerControls"/>
    <ds:schemaRef ds:uri="e916d99f-8826-4278-ba80-c11d7b4af82d"/>
    <ds:schemaRef ds:uri="59a038af-fa93-48b4-9fb9-ad6c98b33d11"/>
  </ds:schemaRefs>
</ds:datastoreItem>
</file>

<file path=customXml/itemProps3.xml><?xml version="1.0" encoding="utf-8"?>
<ds:datastoreItem xmlns:ds="http://schemas.openxmlformats.org/officeDocument/2006/customXml" ds:itemID="{27009119-05A4-42C7-8871-99AFA2DC38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21</vt:i4>
      </vt:variant>
    </vt:vector>
  </HeadingPairs>
  <TitlesOfParts>
    <vt:vector size="33" baseType="lpstr">
      <vt:lpstr>RECEPCIONISTA PALMAS </vt:lpstr>
      <vt:lpstr>RECEPCIONISTAS SHOPPING</vt:lpstr>
      <vt:lpstr>AUX ADMINISTRATIVO PALMAS</vt:lpstr>
      <vt:lpstr>COPEIRO PALMAS</vt:lpstr>
      <vt:lpstr>T. SECRETARIADO PALMAS</vt:lpstr>
      <vt:lpstr>T. SECRETARIADO AGA</vt:lpstr>
      <vt:lpstr>RECEPÇÃO ARAGUAÍNA</vt:lpstr>
      <vt:lpstr>RESUMO COMPLETO</vt:lpstr>
      <vt:lpstr>UNIFORME COPEIRO</vt:lpstr>
      <vt:lpstr>UNIFORME GERAL</vt:lpstr>
      <vt:lpstr>EQUIPAMENTOS </vt:lpstr>
      <vt:lpstr>INSUMOS</vt:lpstr>
      <vt:lpstr>'AUX ADMINISTRATIVO PALMAS'!_2Excel_BuiltIn_Print_Area_2_1_1</vt:lpstr>
      <vt:lpstr>'COPEIRO PALMAS'!_2Excel_BuiltIn_Print_Area_2_1_1</vt:lpstr>
      <vt:lpstr>'RECEPÇÃO ARAGUAÍNA'!_2Excel_BuiltIn_Print_Area_2_1_1</vt:lpstr>
      <vt:lpstr>'RECEPCIONISTA PALMAS '!_2Excel_BuiltIn_Print_Area_2_1_1</vt:lpstr>
      <vt:lpstr>'RECEPCIONISTAS SHOPPING'!_2Excel_BuiltIn_Print_Area_2_1_1</vt:lpstr>
      <vt:lpstr>'T. SECRETARIADO AGA'!_2Excel_BuiltIn_Print_Area_2_1_1</vt:lpstr>
      <vt:lpstr>'T. SECRETARIADO PALMAS'!_2Excel_BuiltIn_Print_Area_2_1_1</vt:lpstr>
      <vt:lpstr>'AUX ADMINISTRATIVO PALMAS'!Area_de_impressao</vt:lpstr>
      <vt:lpstr>'COPEIRO PALMAS'!Area_de_impressao</vt:lpstr>
      <vt:lpstr>'RECEPÇÃO ARAGUAÍNA'!Area_de_impressao</vt:lpstr>
      <vt:lpstr>'RECEPCIONISTA PALMAS '!Area_de_impressao</vt:lpstr>
      <vt:lpstr>'RECEPCIONISTAS SHOPPING'!Area_de_impressao</vt:lpstr>
      <vt:lpstr>'T. SECRETARIADO AGA'!Area_de_impressao</vt:lpstr>
      <vt:lpstr>'T. SECRETARIADO PALMAS'!Area_de_impressao</vt:lpstr>
      <vt:lpstr>'AUX ADMINISTRATIVO PALMAS'!Excel_BuiltIn_Print_Area_2_1</vt:lpstr>
      <vt:lpstr>'COPEIRO PALMAS'!Excel_BuiltIn_Print_Area_2_1</vt:lpstr>
      <vt:lpstr>'RECEPÇÃO ARAGUAÍNA'!Excel_BuiltIn_Print_Area_2_1</vt:lpstr>
      <vt:lpstr>'RECEPCIONISTA PALMAS '!Excel_BuiltIn_Print_Area_2_1</vt:lpstr>
      <vt:lpstr>'RECEPCIONISTAS SHOPPING'!Excel_BuiltIn_Print_Area_2_1</vt:lpstr>
      <vt:lpstr>'T. SECRETARIADO AGA'!Excel_BuiltIn_Print_Area_2_1</vt:lpstr>
      <vt:lpstr>'T. SECRETARIADO PALMAS'!Excel_BuiltIn_Print_Area_2_1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comercial26</cp:lastModifiedBy>
  <cp:lastPrinted>2021-04-29T17:41:31Z</cp:lastPrinted>
  <dcterms:created xsi:type="dcterms:W3CDTF">2011-04-11T14:33:50Z</dcterms:created>
  <dcterms:modified xsi:type="dcterms:W3CDTF">2024-05-24T18:47:23Z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0x010100F1E740D0B57F9E4AA5712F382D12DAE6</vt:lpwstr>
  </property>
  <property fmtid="{D5CDD505-2E9C-101B-9397-08002B2CF9AE}" pid="3" name="MediaServiceImageTags">
    <vt:lpwstr/>
  </property>
</Properties>
</file>